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laura\Desktop\Praca\TdP\Papier_v2\final\"/>
    </mc:Choice>
  </mc:AlternateContent>
  <xr:revisionPtr revIDLastSave="0" documentId="13_ncr:1_{656A7B42-8DBC-4ED6-B41A-EC73DEBDE654}" xr6:coauthVersionLast="47" xr6:coauthVersionMax="47" xr10:uidLastSave="{00000000-0000-0000-0000-000000000000}"/>
  <bookViews>
    <workbookView xWindow="-120" yWindow="-120" windowWidth="29040" windowHeight="15840" xr2:uid="{00000000-000D-0000-FFFF-FFFF00000000}"/>
  </bookViews>
  <sheets>
    <sheet name="Arkusz1" sheetId="1" r:id="rId1"/>
    <sheet name="Drugs properties" sheetId="4"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82" i="1" l="1"/>
  <c r="AI300" i="1"/>
  <c r="AE300" i="1"/>
  <c r="AD119" i="1"/>
  <c r="AD391" i="1"/>
  <c r="AD328" i="1"/>
  <c r="AD571" i="1"/>
  <c r="AD320" i="1"/>
  <c r="Z215" i="1"/>
  <c r="Z225" i="1"/>
  <c r="Z234" i="1"/>
  <c r="Z226" i="1"/>
  <c r="Z53" i="1"/>
  <c r="Z219" i="1"/>
  <c r="Z235" i="1"/>
  <c r="Z232" i="1"/>
  <c r="Z224" i="1"/>
  <c r="Z528" i="1"/>
  <c r="Z220" i="1"/>
  <c r="Z214" i="1"/>
  <c r="Z216" i="1"/>
  <c r="Z412" i="1"/>
  <c r="Z630" i="1"/>
  <c r="Z211" i="1"/>
  <c r="Z301" i="1"/>
  <c r="Z209" i="1"/>
  <c r="Z198" i="1"/>
  <c r="Z227" i="1"/>
  <c r="Z210" i="1"/>
  <c r="Z98" i="1"/>
  <c r="Z529" i="1"/>
  <c r="Z237" i="1"/>
  <c r="Z188" i="1"/>
  <c r="Z236" i="1"/>
  <c r="Z112" i="1"/>
  <c r="Z110" i="1"/>
  <c r="Z319" i="1"/>
  <c r="Z109" i="1"/>
  <c r="AA286" i="1"/>
  <c r="Z286" i="1"/>
  <c r="Z233" i="1"/>
  <c r="Z350" i="1"/>
  <c r="I462" i="1"/>
  <c r="I133" i="1"/>
  <c r="E520" i="1"/>
  <c r="E450" i="1"/>
  <c r="E412" i="1"/>
  <c r="E315" i="1"/>
  <c r="E302" i="1"/>
  <c r="E191" i="1"/>
  <c r="E100" i="1"/>
  <c r="E62" i="1"/>
  <c r="E31" i="1"/>
  <c r="E30" i="1"/>
  <c r="E90" i="1"/>
  <c r="I9" i="1" l="1"/>
  <c r="AZ233" i="1" a="1"/>
  <c r="AR635" i="1" a="1"/>
  <c r="AT271" i="1" a="1"/>
  <c r="AY81" i="1" a="1"/>
  <c r="AY401" i="1" a="1"/>
  <c r="AY478" i="1" a="1"/>
  <c r="BA350" i="1" a="1"/>
  <c r="AT54" i="1" a="1"/>
  <c r="AZ210" i="1" a="1"/>
  <c r="AQ80" i="1" a="1"/>
  <c r="AX234" i="1" a="1"/>
  <c r="AX554" i="1" a="1"/>
  <c r="BA269" i="1" a="1"/>
  <c r="AP398" i="1" a="1"/>
  <c r="AU185" i="1" a="1"/>
  <c r="AZ488" i="1" a="1"/>
  <c r="AV25" i="1" a="1"/>
  <c r="AX284" i="1" a="1"/>
  <c r="BA45" i="1" a="1"/>
  <c r="AX48" i="1" a="1"/>
  <c r="AX154" i="1" a="1"/>
  <c r="AV170" i="1" a="1"/>
  <c r="AS631" i="1" a="1"/>
  <c r="AY367" i="1" a="1"/>
  <c r="AY472" i="1" a="1"/>
  <c r="AY629" i="1" a="1"/>
  <c r="BA325" i="1" a="1"/>
  <c r="AZ83" i="1" a="1"/>
  <c r="AQ27" i="1" a="1"/>
  <c r="AS74" i="1" a="1"/>
  <c r="AP613" i="1" a="1"/>
  <c r="AZ42" i="1" a="1"/>
  <c r="AZ85" i="1" a="1"/>
  <c r="BA595" i="1" a="1"/>
  <c r="AY207" i="1" a="1"/>
  <c r="AT241" i="1" a="1"/>
  <c r="AR368" i="1" a="1"/>
  <c r="AX185" i="1" a="1"/>
  <c r="AU631" i="1" a="1"/>
  <c r="AU601" i="1" a="1"/>
  <c r="AR77" i="1" a="1"/>
  <c r="AT579" i="1" a="1"/>
  <c r="AV541" i="1" a="1"/>
  <c r="AT450" i="1" a="1"/>
  <c r="AS601" i="1" a="1"/>
  <c r="AV26" i="1" a="1"/>
  <c r="AR542" i="1" a="1"/>
  <c r="AQ407" i="1" a="1"/>
  <c r="AV215" i="1" a="1"/>
  <c r="AX199" i="1" a="1"/>
  <c r="AU21" i="1" a="1"/>
  <c r="AZ307" i="1" a="1"/>
  <c r="AQ221" i="1" a="1"/>
  <c r="AX555" i="1" a="1"/>
  <c r="AQ239" i="1" a="1"/>
  <c r="AZ612" i="1" a="1"/>
  <c r="AT367" i="1" a="1"/>
  <c r="AW224" i="1" a="1"/>
  <c r="AZ595" i="1" a="1"/>
  <c r="AX237" i="1" a="1"/>
  <c r="BA241" i="1" a="1"/>
  <c r="AU297" i="1" a="1"/>
  <c r="AS541" i="1" a="1"/>
  <c r="AZ428" i="1" a="1"/>
  <c r="BA90" i="1" a="1"/>
  <c r="AZ110" i="1" a="1"/>
  <c r="AS207" i="1" a="1"/>
  <c r="AQ361" i="1" a="1"/>
  <c r="AY169" i="1" a="1"/>
  <c r="AT596" i="1" a="1"/>
  <c r="AR492" i="1" a="1"/>
  <c r="AY263" i="1" a="1"/>
  <c r="AV295" i="1" a="1"/>
  <c r="AP372" i="1" a="1"/>
  <c r="AX204" i="1" a="1"/>
  <c r="AX334" i="1" a="1"/>
  <c r="AQ45" i="1" a="1"/>
  <c r="AT71" i="1" a="1"/>
  <c r="AY223" i="1" a="1"/>
  <c r="AT168" i="1" a="1"/>
  <c r="AY599" i="1" a="1"/>
  <c r="AU290" i="1" a="1"/>
  <c r="AT599" i="1" a="1"/>
  <c r="BA284" i="1" a="1"/>
  <c r="BA233" i="1" a="1"/>
  <c r="AQ547" i="1" a="1"/>
  <c r="AU268" i="1" a="1"/>
  <c r="AY596" i="1" a="1"/>
  <c r="AX459" i="1" a="1"/>
  <c r="AZ399" i="1" a="1"/>
  <c r="BA227" i="1" a="1"/>
  <c r="AU367" i="1" a="1"/>
  <c r="AP184" i="1" a="1"/>
  <c r="AT22" i="1" a="1"/>
  <c r="AS216" i="1" a="1"/>
  <c r="AY389" i="1" a="1"/>
  <c r="AW516" i="1" a="1"/>
  <c r="BA270" i="1" a="1"/>
  <c r="AR217" i="1" a="1"/>
  <c r="AS450" i="1" a="1"/>
  <c r="AV193" i="1" a="1"/>
  <c r="AZ280" i="1" a="1"/>
  <c r="AW623" i="1" a="1"/>
  <c r="AP289" i="1" a="1"/>
  <c r="AX338" i="1" a="1"/>
  <c r="AS265" i="1" a="1"/>
  <c r="AS205" i="1" a="1"/>
  <c r="AT545" i="1" a="1"/>
  <c r="AV20" i="1" a="1"/>
  <c r="AZ184" i="1" a="1"/>
  <c r="AP423" i="1" a="1"/>
  <c r="AR629" i="1" a="1"/>
  <c r="AU403" i="1" a="1"/>
  <c r="AZ581" i="1" a="1"/>
  <c r="AT212" i="1" a="1"/>
  <c r="AU422" i="1" a="1"/>
  <c r="AS212" i="1" a="1"/>
  <c r="AZ460" i="1" a="1"/>
  <c r="AR402" i="1" a="1"/>
  <c r="AQ72" i="1" a="1"/>
  <c r="BA205" i="1" a="1"/>
  <c r="BA423" i="1" a="1"/>
  <c r="AU288" i="1" a="1"/>
  <c r="AY543" i="1" a="1"/>
  <c r="AX603" i="1" a="1"/>
  <c r="AP262" i="1" a="1"/>
  <c r="AR236" i="1" a="1"/>
  <c r="AR308" i="1" a="1"/>
  <c r="AR75" i="1" a="1"/>
  <c r="AW347" i="1" a="1"/>
  <c r="AP86" i="1" a="1"/>
  <c r="AZ559" i="1" a="1"/>
  <c r="BA77" i="1" a="1"/>
  <c r="AT490" i="1" a="1"/>
  <c r="AU82" i="1" a="1"/>
  <c r="AV551" i="1" a="1"/>
  <c r="AY167" i="1" a="1"/>
  <c r="BA461" i="1" a="1"/>
  <c r="AW453" i="1" a="1"/>
  <c r="AQ611" i="1" a="1"/>
  <c r="AQ442" i="1" a="1"/>
  <c r="AY545" i="1" a="1"/>
  <c r="AP589" i="1" a="1"/>
  <c r="AZ115" i="1" a="1"/>
  <c r="AP500" i="1" a="1"/>
  <c r="AY570" i="1" a="1"/>
  <c r="BA599" i="1" a="1"/>
  <c r="AZ27" i="1" a="1"/>
  <c r="BA548" i="1" a="1"/>
  <c r="BA213" i="1" a="1"/>
  <c r="AX488" i="1" a="1"/>
  <c r="AQ112" i="1" a="1"/>
  <c r="AS264" i="1" a="1"/>
  <c r="AZ140" i="1" a="1"/>
  <c r="AQ630" i="1" a="1"/>
  <c r="AR234" i="1" a="1"/>
  <c r="AR298" i="1" a="1"/>
  <c r="AT484" i="1" a="1"/>
  <c r="AT374" i="1" a="1"/>
  <c r="AY576" i="1" a="1"/>
  <c r="AP227" i="1" a="1"/>
  <c r="AY370" i="1" a="1"/>
  <c r="AY521" i="1" a="1"/>
  <c r="AX6" i="1" a="1"/>
  <c r="AW622" i="1" a="1"/>
  <c r="AY416" i="1" a="1"/>
  <c r="AQ423" i="1" a="1"/>
  <c r="AQ529" i="1" a="1"/>
  <c r="AR240" i="1" a="1"/>
  <c r="AX119" i="1" a="1"/>
  <c r="AT360" i="1" a="1"/>
  <c r="AY589" i="1" a="1"/>
  <c r="AP213" i="1" a="1"/>
  <c r="BA51" i="1" a="1"/>
  <c r="AZ126" i="1" a="1"/>
  <c r="AQ290" i="1" a="1"/>
  <c r="AW271" i="1" a="1"/>
  <c r="AZ543" i="1" a="1"/>
  <c r="AW222" i="1" a="1"/>
  <c r="AP5" i="1" a="1"/>
  <c r="AS224" i="1" a="1"/>
  <c r="AY205" i="1" a="1"/>
  <c r="AR232" i="1" a="1"/>
  <c r="AV488" i="1" a="1"/>
  <c r="AQ366" i="1" a="1"/>
  <c r="AX406" i="1" a="1"/>
  <c r="AY331" i="1" a="1"/>
  <c r="AT622" i="1" a="1"/>
  <c r="AT368" i="1" a="1"/>
  <c r="AV224" i="1" a="1"/>
  <c r="AU291" i="1" a="1"/>
  <c r="AT172" i="1" a="1"/>
  <c r="BA619" i="1" a="1"/>
  <c r="AQ86" i="1" a="1"/>
  <c r="AQ251" i="1" a="1"/>
  <c r="AY136" i="1" a="1"/>
  <c r="AY485" i="1" a="1"/>
  <c r="AS285" i="1" a="1"/>
  <c r="AR360" i="1" a="1"/>
  <c r="BA19" i="1" a="1"/>
  <c r="AY357" i="1" a="1"/>
  <c r="AZ482" i="1" a="1"/>
  <c r="AX403" i="1" a="1"/>
  <c r="AZ50" i="1" a="1"/>
  <c r="AY283" i="1" a="1"/>
  <c r="AT420" i="1" a="1"/>
  <c r="BA42" i="1" a="1"/>
  <c r="BA367" i="1" a="1"/>
  <c r="AX304" i="1" a="1"/>
  <c r="AR431" i="1" a="1"/>
  <c r="BA428" i="1" a="1"/>
  <c r="AX193" i="1" a="1"/>
  <c r="AU111" i="1" a="1"/>
  <c r="AT542" i="1" a="1"/>
  <c r="AY284" i="1" a="1"/>
  <c r="AQ552" i="1" a="1"/>
  <c r="AT223" i="1" a="1"/>
  <c r="AS297" i="1" a="1"/>
  <c r="AR263" i="1" a="1"/>
  <c r="AS309" i="1" a="1"/>
  <c r="AX545" i="1" a="1"/>
  <c r="AV456" i="1" a="1"/>
  <c r="BA598" i="1" a="1"/>
  <c r="AV233" i="1" a="1"/>
  <c r="AX364" i="1" a="1"/>
  <c r="AP233" i="1" a="1"/>
  <c r="AZ622" i="1" a="1"/>
  <c r="AY587" i="1" a="1"/>
  <c r="AY600" i="1" a="1"/>
  <c r="AQ596" i="1" a="1"/>
  <c r="AS483" i="1" a="1"/>
  <c r="BA85" i="1" a="1"/>
  <c r="AW227" i="1" a="1"/>
  <c r="AS262" i="1" a="1"/>
  <c r="AY627" i="1" a="1"/>
  <c r="AU599" i="1" a="1"/>
  <c r="AS73" i="1" a="1"/>
  <c r="AZ600" i="1" a="1"/>
  <c r="AZ629" i="1" a="1"/>
  <c r="AT184" i="1" a="1"/>
  <c r="AY578" i="1" a="1"/>
  <c r="AQ51" i="1" a="1"/>
  <c r="AU29" i="1" a="1"/>
  <c r="AZ228" i="1" a="1"/>
  <c r="AW262" i="1" a="1"/>
  <c r="BA34" i="1" a="1"/>
  <c r="AS75" i="1" a="1"/>
  <c r="AP483" i="1" a="1"/>
  <c r="AY267" i="1" a="1"/>
  <c r="AT27" i="1" a="1"/>
  <c r="AR258" i="1" a="1"/>
  <c r="AR316" i="1" a="1"/>
  <c r="AY180" i="1" a="1"/>
  <c r="AX73" i="1" a="1"/>
  <c r="AS153" i="1" a="1"/>
  <c r="BA243" i="1" a="1"/>
  <c r="AV540" i="1" a="1"/>
  <c r="AV268" i="1" a="1"/>
  <c r="BA105" i="1" a="1"/>
  <c r="AX385" i="1" a="1"/>
  <c r="AW160" i="1" a="1"/>
  <c r="BA407" i="1" a="1"/>
  <c r="AZ531" i="1" a="1"/>
  <c r="AU271" i="1" a="1"/>
  <c r="AQ291" i="1" a="1"/>
  <c r="BA618" i="1" a="1"/>
  <c r="AX213" i="1" a="1"/>
  <c r="AT403" i="1" a="1"/>
  <c r="BA170" i="1" a="1"/>
  <c r="AW620" i="1" a="1"/>
  <c r="AS45" i="1" a="1"/>
  <c r="BA232" i="1" a="1"/>
  <c r="AP315" i="1" a="1"/>
  <c r="AT5" i="1" a="1"/>
  <c r="AR424" i="1" a="1"/>
  <c r="AX71" i="1" a="1"/>
  <c r="AS220" i="1" a="1"/>
  <c r="AW105" i="1" a="1"/>
  <c r="AV399" i="1" a="1"/>
  <c r="AV479" i="1" a="1"/>
  <c r="AZ241" i="1" a="1"/>
  <c r="AW41" i="1" a="1"/>
  <c r="AZ410" i="1" a="1"/>
  <c r="AZ552" i="1" a="1"/>
  <c r="AR28" i="1" a="1"/>
  <c r="AU295" i="1" a="1"/>
  <c r="BA109" i="1" a="1"/>
  <c r="BA201" i="1" a="1"/>
  <c r="AP348" i="1" a="1"/>
  <c r="AQ228" i="1" a="1"/>
  <c r="AU207" i="1" a="1"/>
  <c r="AX21" i="1" a="1"/>
  <c r="AY192" i="1" a="1"/>
  <c r="AV71" i="1" a="1"/>
  <c r="AZ113" i="1" a="1"/>
  <c r="AQ73" i="1" a="1"/>
  <c r="AT614" i="1" a="1"/>
  <c r="AZ218" i="1" a="1"/>
  <c r="AR294" i="1" a="1"/>
  <c r="AT327" i="1" a="1"/>
  <c r="AU216" i="1" a="1"/>
  <c r="AY32" i="1" a="1"/>
  <c r="AX485" i="1" a="1"/>
  <c r="BA413" i="1" a="1"/>
  <c r="AT153" i="1" a="1"/>
  <c r="AW612" i="1" a="1"/>
  <c r="AQ403" i="1" a="1"/>
  <c r="AS368" i="1" a="1"/>
  <c r="AS325" i="1" a="1"/>
  <c r="AV369" i="1" a="1"/>
  <c r="AT546" i="1" a="1"/>
  <c r="AT307" i="1" a="1"/>
  <c r="AW506" i="1" a="1"/>
  <c r="AR553" i="1" a="1"/>
  <c r="AS529" i="1" a="1"/>
  <c r="AY113" i="1" a="1"/>
  <c r="AT361" i="1" a="1"/>
  <c r="AT50" i="1" a="1"/>
  <c r="AQ364" i="1" a="1"/>
  <c r="AZ204" i="1" a="1"/>
  <c r="AS263" i="1" a="1"/>
  <c r="AS240" i="1" a="1"/>
  <c r="AU241" i="1" a="1"/>
  <c r="AT284" i="1" a="1"/>
  <c r="AX26" i="1" a="1"/>
  <c r="AX267" i="1" a="1"/>
  <c r="AW549" i="1" a="1"/>
  <c r="AW169" i="1" a="1"/>
  <c r="BA62" i="1" a="1"/>
  <c r="AU371" i="1" a="1"/>
  <c r="AY41" i="1" a="1"/>
  <c r="AT268" i="1" a="1"/>
  <c r="AZ211" i="1" a="1"/>
  <c r="AW478" i="1" a="1"/>
  <c r="AW252" i="1" a="1"/>
  <c r="AU5" i="1" a="1"/>
  <c r="AV48" i="1" a="1"/>
  <c r="AU51" i="1" a="1"/>
  <c r="BA217" i="1" a="1"/>
  <c r="AW332" i="1" a="1"/>
  <c r="AS422" i="1" a="1"/>
  <c r="AR218" i="1" a="1"/>
  <c r="AU399" i="1" a="1"/>
  <c r="BA26" i="1" a="1"/>
  <c r="AT77" i="1" a="1"/>
  <c r="AP361" i="1" a="1"/>
  <c r="BA240" i="1" a="1"/>
  <c r="AW217" i="1" a="1"/>
  <c r="BA464" i="1" a="1"/>
  <c r="AW550" i="1" a="1"/>
  <c r="AR241" i="1" a="1"/>
  <c r="BA541" i="1" a="1"/>
  <c r="AX196" i="1" a="1"/>
  <c r="AU52" i="1" a="1"/>
  <c r="AX215" i="1" a="1"/>
  <c r="AS346" i="1" a="1"/>
  <c r="AZ169" i="1" a="1"/>
  <c r="AU361" i="1" a="1"/>
  <c r="AW268" i="1" a="1"/>
  <c r="AZ35" i="1" a="1"/>
  <c r="AX210" i="1" a="1"/>
  <c r="AX247" i="1" a="1"/>
  <c r="AY222" i="1" a="1"/>
  <c r="AX78" i="1" a="1"/>
  <c r="AS204" i="1" a="1"/>
  <c r="AX309" i="1" a="1"/>
  <c r="BA41" i="1" a="1"/>
  <c r="BA383" i="1" a="1"/>
  <c r="AU336" i="1" a="1"/>
  <c r="BA174" i="1" a="1"/>
  <c r="AU205" i="1" a="1"/>
  <c r="BA571" i="1" a="1"/>
  <c r="AZ220" i="1" a="1"/>
  <c r="AP153" i="1" a="1"/>
  <c r="AU299" i="1" a="1"/>
  <c r="AR544" i="1" a="1"/>
  <c r="AP331" i="1" a="1"/>
  <c r="AZ327" i="1" a="1"/>
  <c r="AR486" i="1" a="1"/>
  <c r="AX539" i="1" a="1"/>
  <c r="AT331" i="1" a="1"/>
  <c r="AW150" i="1" a="1"/>
  <c r="AZ316" i="1" a="1"/>
  <c r="AW113" i="1" a="1"/>
  <c r="AT264" i="1" a="1"/>
  <c r="AP112" i="1" a="1"/>
  <c r="AU619" i="1" a="1"/>
  <c r="AT225" i="1" a="1"/>
  <c r="AQ439" i="1" a="1"/>
  <c r="BA614" i="1" a="1"/>
  <c r="AQ113" i="1" a="1"/>
  <c r="BA262" i="1" a="1"/>
  <c r="AR220" i="1" a="1"/>
  <c r="AX236" i="1" a="1"/>
  <c r="AT170" i="1" a="1"/>
  <c r="AU357" i="1" a="1"/>
  <c r="AS580" i="1" a="1"/>
  <c r="AU549" i="1" a="1"/>
  <c r="AP629" i="1" a="1"/>
  <c r="AU232" i="1" a="1"/>
  <c r="AU431" i="1" a="1"/>
  <c r="AW624" i="1" a="1"/>
  <c r="AY112" i="1" a="1"/>
  <c r="AS552" i="1" a="1"/>
  <c r="AW610" i="1" a="1"/>
  <c r="AW251" i="1" a="1"/>
  <c r="AT49" i="1" a="1"/>
  <c r="BA357" i="1" a="1"/>
  <c r="AY17" i="1" a="1"/>
  <c r="AU229" i="1" a="1"/>
  <c r="AW209" i="1" a="1"/>
  <c r="AZ589" i="1" a="1"/>
  <c r="AU233" i="1" a="1"/>
  <c r="AX56" i="1" a="1"/>
  <c r="AT185" i="1" a="1"/>
  <c r="AW204" i="1" a="1"/>
  <c r="AZ604" i="1" a="1"/>
  <c r="BA544" i="1" a="1"/>
  <c r="AP597" i="1" a="1"/>
  <c r="AW52" i="1" a="1"/>
  <c r="AR364" i="1" a="1"/>
  <c r="AY364" i="1" a="1"/>
  <c r="AP85" i="1" a="1"/>
  <c r="AY617" i="1" a="1"/>
  <c r="AX143" i="1" a="1"/>
  <c r="BA480" i="1" a="1"/>
  <c r="AQ479" i="1" a="1"/>
  <c r="AV237" i="1" a="1"/>
  <c r="AP488" i="1" a="1"/>
  <c r="AZ479" i="1" a="1"/>
  <c r="AU316" i="1" a="1"/>
  <c r="BA8" i="1" a="1"/>
  <c r="AZ547" i="1" a="1"/>
  <c r="AQ371" i="1" a="1"/>
  <c r="AS383" i="1" a="1"/>
  <c r="BA615" i="1" a="1"/>
  <c r="AS24" i="1" a="1"/>
  <c r="AW27" i="1" a="1"/>
  <c r="AZ424" i="1" a="1"/>
  <c r="AP72" i="1" a="1"/>
  <c r="BA40" i="1" a="1"/>
  <c r="BA609" i="1" a="1"/>
  <c r="AW438" i="1" a="1"/>
  <c r="AP588" i="1" a="1"/>
  <c r="AV583" i="1" a="1"/>
  <c r="AX169" i="1" a="1"/>
  <c r="AY275" i="1" a="1"/>
  <c r="AS600" i="1" a="1"/>
  <c r="AP366" i="1" a="1"/>
  <c r="AZ621" i="1" a="1"/>
  <c r="BA621" i="1" a="1"/>
  <c r="AZ268" i="1" a="1"/>
  <c r="AU397" i="1" a="1"/>
  <c r="AW304" i="1" a="1"/>
  <c r="AZ73" i="1" a="1"/>
  <c r="AR621" i="1" a="1"/>
  <c r="AW232" i="1" a="1"/>
  <c r="AX291" i="1" a="1"/>
  <c r="AV316" i="1" a="1"/>
  <c r="AX531" i="1" a="1"/>
  <c r="AP28" i="1" a="1"/>
  <c r="BA79" i="1" a="1"/>
  <c r="AQ223" i="1" a="1"/>
  <c r="AQ307" i="1" a="1"/>
  <c r="AT25" i="1" a="1"/>
  <c r="AP360" i="1" a="1"/>
  <c r="AP461" i="1" a="1"/>
  <c r="AV298" i="1" a="1"/>
  <c r="AY443" i="1" a="1"/>
  <c r="AU267" i="1" a="1"/>
  <c r="AR422" i="1" a="1"/>
  <c r="BA593" i="1" a="1"/>
  <c r="AY108" i="1" a="1"/>
  <c r="BA427" i="1" a="1"/>
  <c r="AR208" i="1" a="1"/>
  <c r="AV84" i="1" a="1"/>
  <c r="AY361" i="1" a="1"/>
  <c r="AX498" i="1" a="1"/>
  <c r="AV208" i="1" a="1"/>
  <c r="AV18" i="1" a="1"/>
  <c r="AY488" i="1" a="1"/>
  <c r="AR467" i="1" a="1"/>
  <c r="AQ74" i="1" a="1"/>
  <c r="AX229" i="1" a="1"/>
  <c r="AQ270" i="1" a="1"/>
  <c r="AU72" i="1" a="1"/>
  <c r="AX46" i="1" a="1"/>
  <c r="BA486" i="1" a="1"/>
  <c r="AX45" i="1" a="1"/>
  <c r="AW47" i="1" a="1"/>
  <c r="AQ5" i="1" a="1"/>
  <c r="BA552" i="1" a="1"/>
  <c r="BA222" i="1" a="1"/>
  <c r="AT298" i="1" a="1"/>
  <c r="AU84" i="1" a="1"/>
  <c r="AQ242" i="1" a="1"/>
  <c r="AV601" i="1" a="1"/>
  <c r="AU606" i="1" a="1"/>
  <c r="AQ316" i="1" a="1"/>
  <c r="AY12" i="1" a="1"/>
  <c r="AZ486" i="1" a="1"/>
  <c r="BA247" i="1" a="1"/>
  <c r="AW422" i="1" a="1"/>
  <c r="AT208" i="1" a="1"/>
  <c r="AQ348" i="1" a="1"/>
  <c r="AQ549" i="1" a="1"/>
  <c r="AZ240" i="1" a="1"/>
  <c r="AS210" i="1" a="1"/>
  <c r="AS187" i="1" a="1"/>
  <c r="AW54" i="1" a="1"/>
  <c r="AR227" i="1" a="1"/>
  <c r="AQ609" i="1" a="1"/>
  <c r="AT634" i="1" a="1"/>
  <c r="AR26" i="1" a="1"/>
  <c r="BA70" i="1" a="1"/>
  <c r="AY289" i="1" a="1"/>
  <c r="AX113" i="1" a="1"/>
  <c r="AP26" i="1" a="1"/>
  <c r="AS289" i="1" a="1"/>
  <c r="AZ391" i="1" a="1"/>
  <c r="BA18" i="1" a="1"/>
  <c r="AX76" i="1" a="1"/>
  <c r="AP41" i="1" a="1"/>
  <c r="AR631" i="1" a="1"/>
  <c r="AQ294" i="1" a="1"/>
  <c r="AZ297" i="1" a="1"/>
  <c r="AP294" i="1" a="1"/>
  <c r="AV635" i="1" a="1"/>
  <c r="AW386" i="1" a="1"/>
  <c r="AR221" i="1" a="1"/>
  <c r="BA580" i="1" a="1"/>
  <c r="AZ224" i="1" a="1"/>
  <c r="AV219" i="1" a="1"/>
  <c r="AT595" i="1" a="1"/>
  <c r="AX526" i="1" a="1"/>
  <c r="AX369" i="1" a="1"/>
  <c r="AY541" i="1" a="1"/>
  <c r="AY248" i="1" a="1"/>
  <c r="AV308" i="1" a="1"/>
  <c r="AW284" i="1" a="1"/>
  <c r="BA130" i="1" a="1"/>
  <c r="AW210" i="1" a="1"/>
  <c r="AP207" i="1" a="1"/>
  <c r="AW595" i="1" a="1"/>
  <c r="AX180" i="1" a="1"/>
  <c r="AS384" i="1" a="1"/>
  <c r="AP121" i="1" a="1"/>
  <c r="AQ289" i="1" a="1"/>
  <c r="AW357" i="1" a="1"/>
  <c r="BA509" i="1" a="1"/>
  <c r="AT288" i="1" a="1"/>
  <c r="AZ16" i="1" a="1"/>
  <c r="AU618" i="1" a="1"/>
  <c r="BA48" i="1" a="1"/>
  <c r="BA165" i="1" a="1"/>
  <c r="AU194" i="1" a="1"/>
  <c r="AP327" i="1" a="1"/>
  <c r="AV406" i="1" a="1"/>
  <c r="AY398" i="1" a="1"/>
  <c r="AZ48" i="1" a="1"/>
  <c r="AR529" i="1" a="1"/>
  <c r="AT204" i="1" a="1"/>
  <c r="AW83" i="1" a="1"/>
  <c r="AQ28" i="1" a="1"/>
  <c r="AP270" i="1" a="1"/>
  <c r="BA265" i="1" a="1"/>
  <c r="AT215" i="1" a="1"/>
  <c r="AZ341" i="1" a="1"/>
  <c r="AX561" i="1" a="1"/>
  <c r="AY18" i="1" a="1"/>
  <c r="BA46" i="1" a="1"/>
  <c r="AW431" i="1" a="1"/>
  <c r="BA579" i="1" a="1"/>
  <c r="AV342" i="1" a="1"/>
  <c r="AY241" i="1" a="1"/>
  <c r="BA29" i="1" a="1"/>
  <c r="AT83" i="1" a="1"/>
  <c r="AZ21" i="1" a="1"/>
  <c r="AS49" i="1" a="1"/>
  <c r="AT289" i="1" a="1"/>
  <c r="AY546" i="1" a="1"/>
  <c r="AU596" i="1" a="1"/>
  <c r="AQ635" i="1" a="1"/>
  <c r="AW297" i="1" a="1"/>
  <c r="AU54" i="1" a="1"/>
  <c r="AQ360" i="1" a="1"/>
  <c r="AS423" i="1" a="1"/>
  <c r="AS415" i="1" a="1"/>
  <c r="AX558" i="1" a="1"/>
  <c r="AY255" i="1" a="1"/>
  <c r="AX635" i="1" a="1"/>
  <c r="BA221" i="1" a="1"/>
  <c r="AQ41" i="1" a="1"/>
  <c r="AV225" i="1" a="1"/>
  <c r="AS112" i="1" a="1"/>
  <c r="BA497" i="1" a="1"/>
  <c r="AQ213" i="1" a="1"/>
  <c r="AW184" i="1" a="1"/>
  <c r="AX224" i="1" a="1"/>
  <c r="AT621" i="1" a="1"/>
  <c r="AT113" i="1" a="1"/>
  <c r="AX390" i="1" a="1"/>
  <c r="AX624" i="1" a="1"/>
  <c r="AW74" i="1" a="1"/>
  <c r="AQ49" i="1" a="1"/>
  <c r="AV270" i="1" a="1"/>
  <c r="BA510" i="1" a="1"/>
  <c r="BA169" i="1" a="1"/>
  <c r="AQ204" i="1" a="1"/>
  <c r="AX217" i="1" a="1"/>
  <c r="AP482" i="1" a="1"/>
  <c r="AY302" i="1" a="1"/>
  <c r="AX478" i="1" a="1"/>
  <c r="AU74" i="1" a="1"/>
  <c r="AX255" i="1" a="1"/>
  <c r="AP370" i="1" a="1"/>
  <c r="AP111" i="1" a="1"/>
  <c r="AR205" i="1" a="1"/>
  <c r="AV216" i="1" a="1"/>
  <c r="AW73" i="1" a="1"/>
  <c r="AR212" i="1" a="1"/>
  <c r="AR338" i="1" a="1"/>
  <c r="BA374" i="1" a="1"/>
  <c r="AR540" i="1" a="1"/>
  <c r="AP84" i="1" a="1"/>
  <c r="AZ231" i="1" a="1"/>
  <c r="AR42" i="1" a="1"/>
  <c r="AU20" i="1" a="1"/>
  <c r="AY261" i="1" a="1"/>
  <c r="AV220" i="1" a="1"/>
  <c r="AS596" i="1" a="1"/>
  <c r="AZ315" i="1" a="1"/>
  <c r="AW50" i="1" a="1"/>
  <c r="AU235" i="1" a="1"/>
  <c r="AR580" i="1" a="1"/>
  <c r="AS612" i="1" a="1"/>
  <c r="AZ295" i="1" a="1"/>
  <c r="AV630" i="1" a="1"/>
  <c r="AQ608" i="1" a="1"/>
  <c r="AU609" i="1" a="1"/>
  <c r="AY97" i="1" a="1"/>
  <c r="AU26" i="1" a="1"/>
  <c r="AW492" i="1" a="1"/>
  <c r="AV332" i="1" a="1"/>
  <c r="AP76" i="1" a="1"/>
  <c r="AY204" i="1" a="1"/>
  <c r="BA25" i="1" a="1"/>
  <c r="AQ478" i="1" a="1"/>
  <c r="AP211" i="1" a="1"/>
  <c r="AV617" i="1" a="1"/>
  <c r="BA529" i="1" a="1"/>
  <c r="AP552" i="1" a="1"/>
  <c r="AQ492" i="1" a="1"/>
  <c r="AU22" i="1" a="1"/>
  <c r="AZ549" i="1" a="1"/>
  <c r="AP229" i="1" a="1"/>
  <c r="AS271" i="1" a="1"/>
  <c r="AS627" i="1" a="1"/>
  <c r="AX468" i="1" a="1"/>
  <c r="AV627" i="1" a="1"/>
  <c r="AP27" i="1" a="1"/>
  <c r="AR230" i="1" a="1"/>
  <c r="AQ210" i="1" a="1"/>
  <c r="AV391" i="1" a="1"/>
  <c r="AS424" i="1" a="1"/>
  <c r="AP144" i="1" a="1"/>
  <c r="AZ320" i="1" a="1"/>
  <c r="AR398" i="1" a="1"/>
  <c r="AU41" i="1" a="1"/>
  <c r="AV430" i="1" a="1"/>
  <c r="AW613" i="1" a="1"/>
  <c r="AY315" i="1" a="1"/>
  <c r="AR24" i="1" a="1"/>
  <c r="AP325" i="1" a="1"/>
  <c r="BA370" i="1" a="1"/>
  <c r="AX24" i="1" a="1"/>
  <c r="AQ241" i="1" a="1"/>
  <c r="AW170" i="1" a="1"/>
  <c r="AP397" i="1" a="1"/>
  <c r="AX589" i="1" a="1"/>
  <c r="AP19" i="1" a="1"/>
  <c r="AS553" i="1" a="1"/>
  <c r="AQ157" i="1" a="1"/>
  <c r="AP224" i="1" a="1"/>
  <c r="AV467" i="1" a="1"/>
  <c r="AZ558" i="1" a="1"/>
  <c r="BA635" i="1" a="1"/>
  <c r="AQ232" i="1" a="1"/>
  <c r="AU25" i="1" a="1"/>
  <c r="AY124" i="1" a="1"/>
  <c r="AU265" i="1" a="1"/>
  <c r="AZ588" i="1" a="1"/>
  <c r="AZ80" i="1" a="1"/>
  <c r="AQ383" i="1" a="1"/>
  <c r="AY252" i="1" a="1"/>
  <c r="AX65" i="1" a="1"/>
  <c r="AT111" i="1" a="1"/>
  <c r="AW45" i="1" a="1"/>
  <c r="AS72" i="1" a="1"/>
  <c r="AU284" i="1" a="1"/>
  <c r="BA72" i="1" a="1"/>
  <c r="AY209" i="1" a="1"/>
  <c r="AV486" i="1" a="1"/>
  <c r="AX447" i="1" a="1"/>
  <c r="AU222" i="1" a="1"/>
  <c r="AQ187" i="1" a="1"/>
  <c r="AV226" i="1" a="1"/>
  <c r="BA362" i="1" a="1"/>
  <c r="AQ296" i="1" a="1"/>
  <c r="AW296" i="1" a="1"/>
  <c r="AZ338" i="1" a="1"/>
  <c r="AU127" i="1" a="1"/>
  <c r="AZ611" i="1" a="1"/>
  <c r="AS545" i="1" a="1"/>
  <c r="AV403" i="1" a="1"/>
  <c r="AY598" i="1" a="1"/>
  <c r="AQ235" i="1" a="1"/>
  <c r="AT636" i="1" a="1"/>
  <c r="AU252" i="1" a="1"/>
  <c r="AS48" i="1" a="1"/>
  <c r="AV590" i="1" a="1"/>
  <c r="AS482" i="1" a="1"/>
  <c r="AV21" i="1" a="1"/>
  <c r="AT261" i="1" a="1"/>
  <c r="AZ590" i="1" a="1"/>
  <c r="AQ298" i="1" a="1"/>
  <c r="BA172" i="1" a="1"/>
  <c r="AY152" i="1" a="1"/>
  <c r="AY424" i="1" a="1"/>
  <c r="AU254" i="1" a="1"/>
  <c r="AU224" i="1" a="1"/>
  <c r="AU228" i="1" a="1"/>
  <c r="AV221" i="1" a="1"/>
  <c r="AX601" i="1" a="1"/>
  <c r="AW264" i="1" a="1"/>
  <c r="AQ334" i="1" a="1"/>
  <c r="AV618" i="1" a="1"/>
  <c r="AW51" i="1" a="1"/>
  <c r="AU588" i="1" a="1"/>
  <c r="AS252" i="1" a="1"/>
  <c r="BA282" i="1" a="1"/>
  <c r="AS296" i="1" a="1"/>
  <c r="AX596" i="1" a="1"/>
  <c r="AX292" i="1" a="1"/>
  <c r="AY630" i="1" a="1"/>
  <c r="AT72" i="1" a="1"/>
  <c r="AU253" i="1" a="1"/>
  <c r="AV293" i="1" a="1"/>
  <c r="AY454" i="1" a="1"/>
  <c r="AX530" i="1" a="1"/>
  <c r="AT554" i="1" a="1"/>
  <c r="AX597" i="1" a="1"/>
  <c r="AW72" i="1" a="1"/>
  <c r="AY228" i="1" a="1"/>
  <c r="AS594" i="1" a="1"/>
  <c r="BA300" i="1" a="1"/>
  <c r="AQ617" i="1" a="1"/>
  <c r="AU398" i="1" a="1"/>
  <c r="BA113" i="1" a="1"/>
  <c r="AR361" i="1" a="1"/>
  <c r="AR488" i="1" a="1"/>
  <c r="AS315" i="1" a="1"/>
  <c r="AP298" i="1" a="1"/>
  <c r="AY264" i="1" a="1"/>
  <c r="AR21" i="1" a="1"/>
  <c r="AY616" i="1" a="1"/>
  <c r="BA432" i="1" a="1"/>
  <c r="AR327" i="1" a="1"/>
  <c r="AU487" i="1" a="1"/>
  <c r="AR251" i="1" a="1"/>
  <c r="AR555" i="1" a="1"/>
  <c r="AS193" i="1" a="1"/>
  <c r="AX544" i="1" a="1"/>
  <c r="AR510" i="1" a="1"/>
  <c r="AR76" i="1" a="1"/>
  <c r="AU49" i="1" a="1"/>
  <c r="AW587" i="1" a="1"/>
  <c r="AX72" i="1" a="1"/>
  <c r="AS291" i="1" a="1"/>
  <c r="AX227" i="1" a="1"/>
  <c r="BA457" i="1" a="1"/>
  <c r="AW633" i="1" a="1"/>
  <c r="AP560" i="1" a="1"/>
  <c r="AW625" i="1" a="1"/>
  <c r="AX551" i="1" a="1"/>
  <c r="AU23" i="1" a="1"/>
  <c r="AP624" i="1" a="1"/>
  <c r="AV492" i="1" a="1"/>
  <c r="AS597" i="1" a="1"/>
  <c r="AU261" i="1" a="1"/>
  <c r="AZ149" i="1" a="1"/>
  <c r="BA610" i="1" a="1"/>
  <c r="AV229" i="1" a="1"/>
  <c r="AU557" i="1" a="1"/>
  <c r="BA218" i="1" a="1"/>
  <c r="AX186" i="1" a="1"/>
  <c r="AS211" i="1" a="1"/>
  <c r="AQ542" i="1" a="1"/>
  <c r="AY529" i="1" a="1"/>
  <c r="AY513" i="1" a="1"/>
  <c r="AT398" i="1" a="1"/>
  <c r="BA294" i="1" a="1"/>
  <c r="AU383" i="1" a="1"/>
  <c r="AW541" i="1" a="1"/>
  <c r="AY297" i="1" a="1"/>
  <c r="AZ82" i="1" a="1"/>
  <c r="AU488" i="1" a="1"/>
  <c r="AR228" i="1" a="1"/>
  <c r="AY93" i="1" a="1"/>
  <c r="AR78" i="1" a="1"/>
  <c r="BA289" i="1" a="1"/>
  <c r="AW215" i="1" a="1"/>
  <c r="AR450" i="1" a="1"/>
  <c r="AX618" i="1" a="1"/>
  <c r="AV203" i="1" a="1"/>
  <c r="AY87" i="1" a="1"/>
  <c r="AZ418" i="1" a="1"/>
  <c r="AU154" i="1" a="1"/>
  <c r="AT269" i="1" a="1"/>
  <c r="AS548" i="1" a="1"/>
  <c r="AT29" i="1" a="1"/>
  <c r="AX360" i="1" a="1"/>
  <c r="AW237" i="1" a="1"/>
  <c r="AT492" i="1" a="1"/>
  <c r="AU226" i="1" a="1"/>
  <c r="AP54" i="1" a="1"/>
  <c r="AQ368" i="1" a="1"/>
  <c r="AZ553" i="1" a="1"/>
  <c r="AU193" i="1" a="1"/>
  <c r="AR599" i="1" a="1"/>
  <c r="AX633" i="1" a="1"/>
  <c r="AV285" i="1" a="1"/>
  <c r="AQ224" i="1" a="1"/>
  <c r="AR600" i="1" a="1"/>
  <c r="AP545" i="1" a="1"/>
  <c r="AR367" i="1" a="1"/>
  <c r="AS399" i="1" a="1"/>
  <c r="AU210" i="1" a="1"/>
  <c r="AU600" i="1" a="1"/>
  <c r="AQ614" i="1" a="1"/>
  <c r="AS595" i="1" a="1"/>
  <c r="AW213" i="1" a="1"/>
  <c r="AR608" i="1" a="1"/>
  <c r="AT479" i="1" a="1"/>
  <c r="AQ169" i="1" a="1"/>
  <c r="AY588" i="1" a="1"/>
  <c r="AR534" i="1" a="1"/>
  <c r="AZ511" i="1" a="1"/>
  <c r="AW242" i="1" a="1"/>
  <c r="AP261" i="1" a="1"/>
  <c r="AR539" i="1" a="1"/>
  <c r="AZ237" i="1" a="1"/>
  <c r="AS299" i="1" a="1"/>
  <c r="AW270" i="1" a="1"/>
  <c r="BA299" i="1" a="1"/>
  <c r="AV348" i="1" a="1"/>
  <c r="AV613" i="1" a="1"/>
  <c r="AV61" i="1" a="1"/>
  <c r="AR590" i="1" a="1"/>
  <c r="AY577" i="1" a="1"/>
  <c r="AX51" i="1" a="1"/>
  <c r="AV205" i="1" a="1"/>
  <c r="AY291" i="1" a="1"/>
  <c r="BA528" i="1" a="1"/>
  <c r="AU237" i="1" a="1"/>
  <c r="AS52" i="1" a="1"/>
  <c r="AX326" i="1" a="1"/>
  <c r="AP55" i="1" a="1"/>
  <c r="BA251" i="1" a="1"/>
  <c r="AR293" i="1" a="1"/>
  <c r="AW548" i="1" a="1"/>
  <c r="AZ361" i="1" a="1"/>
  <c r="AU238" i="1" a="1"/>
  <c r="AS610" i="1" a="1"/>
  <c r="AX28" i="1" a="1"/>
  <c r="AT423" i="1" a="1"/>
  <c r="AY338" i="1" a="1"/>
  <c r="AX361" i="1" a="1"/>
  <c r="AS227" i="1" a="1"/>
  <c r="AZ79" i="1" a="1"/>
  <c r="AX368" i="1" a="1"/>
  <c r="AY103" i="1" a="1"/>
  <c r="AT575" i="1" a="1"/>
  <c r="BA81" i="1" a="1"/>
  <c r="AP113" i="1" a="1"/>
  <c r="AU112" i="1" a="1"/>
  <c r="AS235" i="1" a="1"/>
  <c r="AY482" i="1" a="1"/>
  <c r="AV307" i="1" a="1"/>
  <c r="AX634" i="1" a="1"/>
  <c r="AP269" i="1" a="1"/>
  <c r="AT75" i="1" a="1"/>
  <c r="AY544" i="1" a="1"/>
  <c r="AU27" i="1" a="1"/>
  <c r="AQ261" i="1" a="1"/>
  <c r="AR628" i="1" a="1"/>
  <c r="AP267" i="1" a="1"/>
  <c r="AX312" i="1" a="1"/>
  <c r="AZ81" i="1" a="1"/>
  <c r="AX77" i="1" a="1"/>
  <c r="AS359" i="1" a="1"/>
  <c r="BA620" i="1" a="1"/>
  <c r="AU615" i="1" a="1"/>
  <c r="AT576" i="1" a="1"/>
  <c r="AY176" i="1" a="1"/>
  <c r="AV614" i="1" a="1"/>
  <c r="AY296" i="1" a="1"/>
  <c r="AU332" i="1" a="1"/>
  <c r="AW112" i="1" a="1"/>
  <c r="BA448" i="1" a="1"/>
  <c r="BA624" i="1" a="1"/>
  <c r="AS591" i="1" a="1"/>
  <c r="AV207" i="1" a="1"/>
  <c r="AW325" i="1" a="1"/>
  <c r="AP169" i="1" a="1"/>
  <c r="AP308" i="1" a="1"/>
  <c r="AS478" i="1" a="1"/>
  <c r="AW333" i="1" a="1"/>
  <c r="AZ200" i="1" a="1"/>
  <c r="AT226" i="1" a="1"/>
  <c r="AX23" i="1" a="1"/>
  <c r="AX560" i="1" a="1"/>
  <c r="AX615" i="1" a="1"/>
  <c r="AZ49" i="1" a="1"/>
  <c r="BA207" i="1" a="1"/>
  <c r="AY184" i="1" a="1"/>
  <c r="AZ24" i="1" a="1"/>
  <c r="AZ6" i="1" a="1"/>
  <c r="AR225" i="1" a="1"/>
  <c r="AP218" i="1" a="1"/>
  <c r="AT21" i="1" a="1"/>
  <c r="BA27" i="1" a="1"/>
  <c r="AR341" i="1" a="1"/>
  <c r="AR124" i="1" a="1"/>
  <c r="AU334" i="1" a="1"/>
  <c r="AY332" i="1" a="1"/>
  <c r="AQ620" i="1" a="1"/>
  <c r="BA28" i="1" a="1"/>
  <c r="AT135" i="1" a="1"/>
  <c r="BA228" i="1" a="1"/>
  <c r="AT597" i="1" a="1"/>
  <c r="AX262" i="1" a="1"/>
  <c r="AY51" i="1" a="1"/>
  <c r="AZ442" i="1" a="1"/>
  <c r="BA204" i="1" a="1"/>
  <c r="AY550" i="1" a="1"/>
  <c r="AU612" i="1" a="1"/>
  <c r="BA86" i="1" a="1"/>
  <c r="AY363" i="1" a="1"/>
  <c r="AT292" i="1" a="1"/>
  <c r="AR598" i="1" a="1"/>
  <c r="AZ289" i="1" a="1"/>
  <c r="AP222" i="1" a="1"/>
  <c r="AZ376" i="1" a="1"/>
  <c r="AQ268" i="1" a="1"/>
  <c r="AT218" i="1" a="1"/>
  <c r="AT193" i="1" a="1"/>
  <c r="AX493" i="1" a="1"/>
  <c r="AW606" i="1" a="1"/>
  <c r="AV550" i="1" a="1"/>
  <c r="BA587" i="1" a="1"/>
  <c r="AW290" i="1" a="1"/>
  <c r="AT228" i="1" a="1"/>
  <c r="AZ431" i="1" a="1"/>
  <c r="AW46" i="1" a="1"/>
  <c r="AX483" i="1" a="1"/>
  <c r="AT85" i="1" a="1"/>
  <c r="AR484" i="1" a="1"/>
  <c r="AX307" i="1" a="1"/>
  <c r="AW229" i="1" a="1"/>
  <c r="AX370" i="1" a="1"/>
  <c r="AV367" i="1" a="1"/>
  <c r="AV588" i="1" a="1"/>
  <c r="BA467" i="1" a="1"/>
  <c r="BA545" i="1" a="1"/>
  <c r="AP217" i="1" a="1"/>
  <c r="AZ20" i="1" a="1"/>
  <c r="AV269" i="1" a="1"/>
  <c r="AW383" i="1" a="1"/>
  <c r="BA422" i="1" a="1"/>
  <c r="AR543" i="1" a="1"/>
  <c r="BA342" i="1" a="1"/>
  <c r="AU218" i="1" a="1"/>
  <c r="AX325" i="1" a="1"/>
  <c r="AT80" i="1" a="1"/>
  <c r="AY330" i="1" a="1"/>
  <c r="AW243" i="1" a="1"/>
  <c r="AY469" i="1" a="1"/>
  <c r="AY206" i="1" a="1"/>
  <c r="AR630" i="1" a="1"/>
  <c r="AS630" i="1" a="1"/>
  <c r="AR210" i="1" a="1"/>
  <c r="AX366" i="1" a="1"/>
  <c r="AZ345" i="1" a="1"/>
  <c r="AV402" i="1" a="1"/>
  <c r="AW342" i="1" a="1"/>
  <c r="BA254" i="1" a="1"/>
  <c r="AW219" i="1" a="1"/>
  <c r="AS85" i="1" a="1"/>
  <c r="AP616" i="1" a="1"/>
  <c r="AX79" i="1" a="1"/>
  <c r="AY165" i="1" a="1"/>
  <c r="AS617" i="1" a="1"/>
  <c r="AX261" i="1" a="1"/>
  <c r="AV211" i="1" a="1"/>
  <c r="AQ226" i="1" a="1"/>
  <c r="AP77" i="1" a="1"/>
  <c r="AU19" i="1" a="1"/>
  <c r="AY366" i="1" a="1"/>
  <c r="AV218" i="1" a="1"/>
  <c r="BA43" i="1" a="1"/>
  <c r="AT297" i="1" a="1"/>
  <c r="AV547" i="1" a="1"/>
  <c r="AS431" i="1" a="1"/>
  <c r="AV19" i="1" a="1"/>
  <c r="AY342" i="1" a="1"/>
  <c r="AS232" i="1" a="1"/>
  <c r="AW187" i="1" a="1"/>
  <c r="AZ214" i="1" a="1"/>
  <c r="AT291" i="1" a="1"/>
  <c r="BA634" i="1" a="1"/>
  <c r="AX619" i="1" a="1"/>
  <c r="AQ225" i="1" a="1"/>
  <c r="AZ577" i="1" a="1"/>
  <c r="AR71" i="1" a="1"/>
  <c r="AS599" i="1" a="1"/>
  <c r="AP609" i="1" a="1"/>
  <c r="AS290" i="1" a="1"/>
  <c r="AR85" i="1" a="1"/>
  <c r="AP346" i="1" a="1"/>
  <c r="AS225" i="1" a="1"/>
  <c r="AV184" i="1" a="1"/>
  <c r="BA24" i="1" a="1"/>
  <c r="AY520" i="1" a="1"/>
  <c r="AX153" i="1" a="1"/>
  <c r="AZ262" i="1" a="1"/>
  <c r="AS476" i="1" a="1"/>
  <c r="AQ543" i="1" a="1"/>
  <c r="AW600" i="1" a="1"/>
  <c r="AZ615" i="1" a="1"/>
  <c r="AS97" i="1" a="1"/>
  <c r="AZ633" i="1" a="1"/>
  <c r="AT210" i="1" a="1"/>
  <c r="AS239" i="1" a="1"/>
  <c r="AT541" i="1" a="1"/>
  <c r="AP228" i="1" a="1"/>
  <c r="AY368" i="1" a="1"/>
  <c r="AX553" i="1" a="1"/>
  <c r="AV629" i="1" a="1"/>
  <c r="AZ77" i="1" a="1"/>
  <c r="AQ138" i="1" a="1"/>
  <c r="AT416" i="1" a="1"/>
  <c r="AR224" i="1" a="1"/>
  <c r="AP223" i="1" a="1"/>
  <c r="BA199" i="1" a="1"/>
  <c r="BA193" i="1" a="1"/>
  <c r="AW84" i="1" a="1"/>
  <c r="BA479" i="1" a="1"/>
  <c r="AY551" i="1" a="1"/>
  <c r="AW48" i="1" a="1"/>
  <c r="AR170" i="1" a="1"/>
  <c r="AU225" i="1" a="1"/>
  <c r="AT262" i="1" a="1"/>
  <c r="AY400" i="1" a="1"/>
  <c r="AS79" i="1" a="1"/>
  <c r="AY626" i="1" a="1"/>
  <c r="AZ616" i="1" a="1"/>
  <c r="AZ213" i="1" a="1"/>
  <c r="AW589" i="1" a="1"/>
  <c r="AS348" i="1" a="1"/>
  <c r="AP241" i="1" a="1"/>
  <c r="AW226" i="1" a="1"/>
  <c r="AV296" i="1" a="1"/>
  <c r="AS372" i="1" a="1"/>
  <c r="AV253" i="1" a="1"/>
  <c r="AZ246" i="1" a="1"/>
  <c r="AZ609" i="1" a="1"/>
  <c r="AT348" i="1" a="1"/>
  <c r="AU220" i="1" a="1"/>
  <c r="AW303" i="1" a="1"/>
  <c r="AY181" i="1" a="1"/>
  <c r="AP74" i="1" a="1"/>
  <c r="AY23" i="1" a="1"/>
  <c r="AS342" i="1" a="1"/>
  <c r="AR74" i="1" a="1"/>
  <c r="BA331" i="1" a="1"/>
  <c r="AS349" i="1" a="1"/>
  <c r="AS221" i="1" a="1"/>
  <c r="AU262" i="1" a="1"/>
  <c r="AZ372" i="1" a="1"/>
  <c r="AY74" i="1" a="1"/>
  <c r="AT251" i="1" a="1"/>
  <c r="AY383" i="1" a="1"/>
  <c r="AY28" i="1" a="1"/>
  <c r="AT252" i="1" a="1"/>
  <c r="AW619" i="1" a="1"/>
  <c r="AW78" i="1" a="1"/>
  <c r="AT154" i="1" a="1"/>
  <c r="BA131" i="1" a="1"/>
  <c r="AW423" i="1" a="1"/>
  <c r="AP31" i="1" a="1"/>
  <c r="AR254" i="1" a="1"/>
  <c r="AV398" i="1" a="1"/>
  <c r="AS29" i="1" a="1"/>
  <c r="AP284" i="1" a="1"/>
  <c r="AW636" i="1" a="1"/>
  <c r="AX209" i="1" a="1"/>
  <c r="AV30" i="1" a="1"/>
  <c r="AU482" i="1" a="1"/>
  <c r="AT553" i="1" a="1"/>
  <c r="AT386" i="1" a="1"/>
  <c r="AX29" i="1" a="1"/>
  <c r="AX144" i="1" a="1"/>
  <c r="AX502" i="1" a="1"/>
  <c r="AZ143" i="1" a="1"/>
  <c r="AZ207" i="1" a="1"/>
  <c r="AP492" i="1" a="1"/>
  <c r="AT110" i="1" a="1"/>
  <c r="AP221" i="1" a="1"/>
  <c r="AW23" i="1" a="1"/>
  <c r="AX184" i="1" a="1"/>
  <c r="AQ75" i="1" a="1"/>
  <c r="AY42" i="1" a="1"/>
  <c r="AR627" i="1" a="1"/>
  <c r="AU342" i="1" a="1"/>
  <c r="AT48" i="1" a="1"/>
  <c r="AR625" i="1" a="1"/>
  <c r="AR550" i="1" a="1"/>
  <c r="AU296" i="1" a="1"/>
  <c r="AT629" i="1" a="1"/>
  <c r="AR547" i="1" a="1"/>
  <c r="BA271" i="1" a="1"/>
  <c r="AS292" i="1" a="1"/>
  <c r="AS26" i="1" a="1"/>
  <c r="AZ221" i="1" a="1"/>
  <c r="AS47" i="1" a="1"/>
  <c r="AR45" i="1" a="1"/>
  <c r="AT613" i="1" a="1"/>
  <c r="AY253" i="1" a="1"/>
  <c r="AX221" i="1" a="1"/>
  <c r="AS288" i="1" a="1"/>
  <c r="AZ53" i="1" a="1"/>
  <c r="AZ41" i="1" a="1"/>
  <c r="AX549" i="1" a="1"/>
  <c r="AT293" i="1" a="1"/>
  <c r="AP50" i="1" a="1"/>
  <c r="AZ385" i="1" a="1"/>
  <c r="AX371" i="1" a="1"/>
  <c r="AU209" i="1" a="1"/>
  <c r="AX417" i="1" a="1"/>
  <c r="AY590" i="1" a="1"/>
  <c r="AY227" i="1" a="1"/>
  <c r="AY208" i="1" a="1"/>
  <c r="BA623" i="1" a="1"/>
  <c r="AU79" i="1" a="1"/>
  <c r="AX499" i="1" a="1"/>
  <c r="AQ589" i="1" a="1"/>
  <c r="AP42" i="1" a="1"/>
  <c r="AZ51" i="1" a="1"/>
  <c r="AY220" i="1" a="1"/>
  <c r="AW363" i="1" a="1"/>
  <c r="AP332" i="1" a="1"/>
  <c r="AP608" i="1" a="1"/>
  <c r="AS229" i="1" a="1"/>
  <c r="AV241" i="1" a="1"/>
  <c r="AV474" i="1" a="1"/>
  <c r="AZ517" i="1" a="1"/>
  <c r="AS185" i="1" a="1"/>
  <c r="AW366" i="1" a="1"/>
  <c r="BA239" i="1" a="1"/>
  <c r="AZ375" i="1" a="1"/>
  <c r="AT63" i="1" a="1"/>
  <c r="AT227" i="1" a="1"/>
  <c r="AT342" i="1" a="1"/>
  <c r="AR29" i="1" a="1"/>
  <c r="AV271" i="1" a="1"/>
  <c r="BA376" i="1" a="1"/>
  <c r="AV371" i="1" a="1"/>
  <c r="AV52" i="1" a="1"/>
  <c r="AW56" i="1" a="1"/>
  <c r="AR215" i="1" a="1"/>
  <c r="AX31" i="1" a="1"/>
  <c r="AV357" i="1" a="1"/>
  <c r="BA230" i="1" a="1"/>
  <c r="AY408" i="1" a="1"/>
  <c r="AX367" i="1" a="1"/>
  <c r="BA332" i="1" a="1"/>
  <c r="AU614" i="1" a="1"/>
  <c r="AR222" i="1" a="1"/>
  <c r="AY270" i="1" a="1"/>
  <c r="AX136" i="1" a="1"/>
  <c r="AZ492" i="1" a="1"/>
  <c r="AY221" i="1" a="1"/>
  <c r="AX52" i="1" a="1"/>
  <c r="AP402" i="1" a="1"/>
  <c r="AY230" i="1" a="1"/>
  <c r="AZ256" i="1" a="1"/>
  <c r="AX630" i="1" a="1"/>
  <c r="AZ444" i="1" a="1"/>
  <c r="AW193" i="1" a="1"/>
  <c r="AR52" i="1" a="1"/>
  <c r="AV111" i="1" a="1"/>
  <c r="AY78" i="1" a="1"/>
  <c r="AS603" i="1" a="1"/>
  <c r="AS42" i="1" a="1"/>
  <c r="AP478" i="1" a="1"/>
  <c r="BA444" i="1" a="1"/>
  <c r="AW80" i="1" a="1"/>
  <c r="AY601" i="1" a="1"/>
  <c r="AX22" i="1" a="1"/>
  <c r="AY145" i="1" a="1"/>
  <c r="AS407" i="1" a="1"/>
  <c r="AU80" i="1" a="1"/>
  <c r="AP170" i="1" a="1"/>
  <c r="AR187" i="1" a="1"/>
  <c r="AP214" i="1" a="1"/>
  <c r="AZ331" i="1" a="1"/>
  <c r="AT357" i="1" a="1"/>
  <c r="AY382" i="1" a="1"/>
  <c r="AZ222" i="1" a="1"/>
  <c r="AY100" i="1" a="1"/>
  <c r="AT76" i="1" a="1"/>
  <c r="AS367" i="1" a="1"/>
  <c r="AR618" i="1" a="1"/>
  <c r="AW493" i="1" a="1"/>
  <c r="AQ208" i="1" a="1"/>
  <c r="AV546" i="1" a="1"/>
  <c r="AP611" i="1" a="1"/>
  <c r="AV24" i="1" a="1"/>
  <c r="AR242" i="1" a="1"/>
  <c r="AV290" i="1" a="1"/>
  <c r="AR19" i="1" a="1"/>
  <c r="AV544" i="1" a="1"/>
  <c r="AP403" i="1" a="1"/>
  <c r="BA167" i="1" a="1"/>
  <c r="AX494" i="1" a="1"/>
  <c r="AR478" i="1" a="1"/>
  <c r="AZ112" i="1" a="1"/>
  <c r="AR25" i="1" a="1"/>
  <c r="AT539" i="1" a="1"/>
  <c r="AT112" i="1" a="1"/>
  <c r="BA110" i="1" a="1"/>
  <c r="AY194" i="1" a="1"/>
  <c r="AY494" i="1" a="1"/>
  <c r="AW371" i="1" a="1"/>
  <c r="AX621" i="1" a="1"/>
  <c r="AP579" i="1" a="1"/>
  <c r="AQ420" i="1" a="1"/>
  <c r="AR342" i="1" a="1"/>
  <c r="AW216" i="1" a="1"/>
  <c r="AV204" i="1" a="1"/>
  <c r="AR82" i="1" a="1"/>
  <c r="BA364" i="1" a="1"/>
  <c r="BA82" i="1" a="1"/>
  <c r="AR325" i="1" a="1"/>
  <c r="AY423" i="1" a="1"/>
  <c r="AY193" i="1" a="1"/>
  <c r="AS226" i="1" a="1"/>
  <c r="AX315" i="1" a="1"/>
  <c r="AX513" i="1" a="1"/>
  <c r="AV222" i="1" a="1"/>
  <c r="BA295" i="1" a="1"/>
  <c r="AV110" i="1" a="1"/>
  <c r="AS14" i="1" a="1"/>
  <c r="AW483" i="1" a="1"/>
  <c r="AT628" i="1" a="1"/>
  <c r="AW635" i="1" a="1"/>
  <c r="AX579" i="1" a="1"/>
  <c r="AP226" i="1" a="1"/>
  <c r="BA538" i="1" a="1"/>
  <c r="AP553" i="1" a="1"/>
  <c r="AQ541" i="1" a="1"/>
  <c r="AQ370" i="1" a="1"/>
  <c r="AX455" i="1" a="1"/>
  <c r="AU223" i="1" a="1"/>
  <c r="BA371" i="1" a="1"/>
  <c r="AP212" i="1" a="1"/>
  <c r="AP80" i="1" a="1"/>
  <c r="BA304" i="1" a="1"/>
  <c r="AP551" i="1" a="1"/>
  <c r="AW327" i="1" a="1"/>
  <c r="AX541" i="1" a="1"/>
  <c r="AW491" i="1" a="1"/>
  <c r="AW79" i="1" a="1"/>
  <c r="AU168" i="1" a="1"/>
  <c r="AX264" i="1" a="1"/>
  <c r="AS619" i="1" a="1"/>
  <c r="AS21" i="1" a="1"/>
  <c r="AP633" i="1" a="1"/>
  <c r="AZ170" i="1" a="1"/>
  <c r="AQ530" i="1" a="1"/>
  <c r="AW288" i="1" a="1"/>
  <c r="AU486" i="1" a="1"/>
  <c r="BA112" i="1" a="1"/>
  <c r="AR231" i="1" a="1"/>
  <c r="AU314" i="1" a="1"/>
  <c r="BA134" i="1" a="1"/>
  <c r="AQ327" i="1" a="1"/>
  <c r="AT457" i="1" a="1"/>
  <c r="AZ348" i="1" a="1"/>
  <c r="AP239" i="1" a="1"/>
  <c r="AT364" i="1" a="1"/>
  <c r="AS505" i="1" a="1"/>
  <c r="AW360" i="1" a="1"/>
  <c r="AS636" i="1" a="1"/>
  <c r="AV361" i="1" a="1"/>
  <c r="AZ598" i="1" a="1"/>
  <c r="AS420" i="1" a="1"/>
  <c r="AP534" i="1" a="1"/>
  <c r="AU206" i="1" a="1"/>
  <c r="BA210" i="1" a="1"/>
  <c r="AY379" i="1" a="1"/>
  <c r="AY358" i="1" a="1"/>
  <c r="AQ12" i="1" a="1"/>
  <c r="AZ423" i="1" a="1"/>
  <c r="AZ152" i="1" a="1"/>
  <c r="AV562" i="1" a="1"/>
  <c r="AP424" i="1" a="1"/>
  <c r="AW218" i="1" a="1"/>
  <c r="AT436" i="1" a="1"/>
  <c r="AU270" i="1" a="1"/>
  <c r="AX97" i="1" a="1"/>
  <c r="AZ523" i="1" a="1"/>
  <c r="AZ308" i="1" a="1"/>
  <c r="AZ467" i="1" a="1"/>
  <c r="AW487" i="1" a="1"/>
  <c r="AY327" i="1" a="1"/>
  <c r="AT319" i="1" a="1"/>
  <c r="AV585" i="1" a="1"/>
  <c r="AX345" i="1" a="1"/>
  <c r="AY266" i="1" a="1"/>
  <c r="AU231" i="1" a="1"/>
  <c r="AS312" i="1" a="1"/>
  <c r="AR616" i="1" a="1"/>
  <c r="AQ195" i="1" a="1"/>
  <c r="AZ542" i="1" a="1"/>
  <c r="AX105" i="1" a="1"/>
  <c r="AS425" i="1" a="1"/>
  <c r="AQ431" i="1" a="1"/>
  <c r="AR610" i="1" a="1"/>
  <c r="AT213" i="1" a="1"/>
  <c r="AS498" i="1" a="1"/>
  <c r="AS231" i="1" a="1"/>
  <c r="BA197" i="1" a="1"/>
  <c r="AU266" i="1" a="1"/>
  <c r="AV487" i="1" a="1"/>
  <c r="BA288" i="1" a="1"/>
  <c r="AU236" i="1" a="1"/>
  <c r="AW117" i="1" a="1"/>
  <c r="AV587" i="1" a="1"/>
  <c r="AW140" i="1" a="1"/>
  <c r="AS142" i="1" a="1"/>
  <c r="AV172" i="1" a="1"/>
  <c r="AS487" i="1" a="1"/>
  <c r="AZ101" i="1" a="1"/>
  <c r="AW577" i="1" a="1"/>
  <c r="AS269" i="1" a="1"/>
  <c r="AV5" i="1" a="1"/>
  <c r="BA373" i="1" a="1"/>
  <c r="BA13" i="1" a="1"/>
  <c r="AQ625" i="1" a="1"/>
  <c r="AW71" i="1" a="1"/>
  <c r="AX552" i="1" a="1"/>
  <c r="AS620" i="1" a="1"/>
  <c r="AS243" i="1" a="1"/>
  <c r="BA636" i="1" a="1"/>
  <c r="AP623" i="1" a="1"/>
  <c r="BA291" i="1" a="1"/>
  <c r="AS16" i="1" a="1"/>
  <c r="AX173" i="1" a="1"/>
  <c r="AY540" i="1" a="1"/>
  <c r="AR597" i="1" a="1"/>
  <c r="AY249" i="1" a="1"/>
  <c r="AY345" i="1" a="1"/>
  <c r="AZ522" i="1" a="1"/>
  <c r="BA160" i="1" a="1"/>
  <c r="AZ360" i="1" a="1"/>
  <c r="AV621" i="1" a="1"/>
  <c r="AW555" i="1" a="1"/>
  <c r="AS194" i="1" a="1"/>
  <c r="BA483" i="1" a="1"/>
  <c r="AY422" i="1" a="1"/>
  <c r="AZ298" i="1" a="1"/>
  <c r="AT430" i="1" a="1"/>
  <c r="AX246" i="1" a="1"/>
  <c r="BA263" i="1" a="1"/>
  <c r="AW552" i="1" a="1"/>
  <c r="AZ596" i="1" a="1"/>
  <c r="AY25" i="1" a="1"/>
  <c r="AR233" i="1" a="1"/>
  <c r="AT602" i="1" a="1"/>
  <c r="AU577" i="1" a="1"/>
  <c r="AT550" i="1" a="1"/>
  <c r="AR299" i="1" a="1"/>
  <c r="AQ193" i="1" a="1"/>
  <c r="AX80" i="1" a="1"/>
  <c r="AS461" i="1" a="1"/>
  <c r="AY313" i="1" a="1"/>
  <c r="AY10" i="1" a="1"/>
  <c r="AY52" i="1" a="1"/>
  <c r="AS34" i="1" a="1"/>
  <c r="AV581" i="1" a="1"/>
  <c r="AR359" i="1" a="1"/>
  <c r="AS81" i="1" a="1"/>
  <c r="AZ33" i="1" a="1"/>
  <c r="AY514" i="1" a="1"/>
  <c r="AU86" i="1" a="1"/>
  <c r="AZ176" i="1" a="1"/>
  <c r="AY447" i="1" a="1"/>
  <c r="AV217" i="1" a="1"/>
  <c r="AZ301" i="1" a="1"/>
  <c r="BA323" i="1" a="1"/>
  <c r="AS616" i="1" a="1"/>
  <c r="AQ362" i="1" a="1"/>
  <c r="AX220" i="1" a="1"/>
  <c r="BA235" i="1" a="1"/>
  <c r="AP292" i="1" a="1"/>
  <c r="AR110" i="1" a="1"/>
  <c r="AV137" i="1" a="1"/>
  <c r="AT633" i="1" a="1"/>
  <c r="AU201" i="1" a="1"/>
  <c r="BA164" i="1" a="1"/>
  <c r="AU467" i="1" a="1"/>
  <c r="AX176" i="1" a="1"/>
  <c r="AY101" i="1" a="1"/>
  <c r="AZ141" i="1" a="1"/>
  <c r="BA334" i="1" a="1"/>
  <c r="AX607" i="1" a="1"/>
  <c r="AZ28" i="1" a="1"/>
  <c r="AS530" i="1" a="1"/>
  <c r="AZ546" i="1" a="1"/>
  <c r="BA260" i="1" a="1"/>
  <c r="AY173" i="1" a="1"/>
  <c r="AT316" i="1" a="1"/>
  <c r="AT601" i="1" a="1"/>
  <c r="BA415" i="1" a="1"/>
  <c r="AU407" i="1" a="1"/>
  <c r="AR270" i="1" a="1"/>
  <c r="AW627" i="1" a="1"/>
  <c r="AU96" i="1" a="1"/>
  <c r="AZ571" i="1" a="1"/>
  <c r="BA181" i="1" a="1"/>
  <c r="AY394" i="1" a="1"/>
  <c r="AX101" i="1" a="1"/>
  <c r="AT216" i="1" a="1"/>
  <c r="AP610" i="1" a="1"/>
  <c r="AT214" i="1" a="1"/>
  <c r="BA550" i="1" a="1"/>
  <c r="AR269" i="1" a="1"/>
  <c r="AT424" i="1" a="1"/>
  <c r="AT139" i="1" a="1"/>
  <c r="AX333" i="1" a="1"/>
  <c r="AZ575" i="1" a="1"/>
  <c r="AS491" i="1" a="1"/>
  <c r="AX162" i="1" a="1"/>
  <c r="AT603" i="1" a="1"/>
  <c r="AQ297" i="1" a="1"/>
  <c r="AW235" i="1" a="1"/>
  <c r="AS598" i="1" a="1"/>
  <c r="AR551" i="1" a="1"/>
  <c r="AX330" i="1" a="1"/>
  <c r="BA261" i="1" a="1"/>
  <c r="AZ506" i="1" a="1"/>
  <c r="AZ583" i="1" a="1"/>
  <c r="AV56" i="1" a="1"/>
  <c r="AZ3" i="1" a="1"/>
  <c r="AX74" i="1" a="1"/>
  <c r="AU582" i="1" a="1"/>
  <c r="AW249" i="1" a="1"/>
  <c r="AS60" i="1" a="1"/>
  <c r="AY217" i="1" a="1"/>
  <c r="AW486" i="1" a="1"/>
  <c r="AY316" i="1" a="1"/>
  <c r="AS532" i="1" a="1"/>
  <c r="AX466" i="1" a="1"/>
  <c r="AY548" i="1" a="1"/>
  <c r="AZ462" i="1" a="1"/>
  <c r="AP231" i="1" a="1"/>
  <c r="AP303" i="1" a="1"/>
  <c r="BA395" i="1" a="1"/>
  <c r="AW26" i="1" a="1"/>
  <c r="AX223" i="1" a="1"/>
  <c r="AY321" i="1" a="1"/>
  <c r="AQ250" i="1" a="1"/>
  <c r="AW164" i="1" a="1"/>
  <c r="AY90" i="1" a="1"/>
  <c r="AQ399" i="1" a="1"/>
  <c r="AY406" i="1" a="1"/>
  <c r="AU573" i="1" a="1"/>
  <c r="AS172" i="1" a="1"/>
  <c r="AU338" i="1" a="1"/>
  <c r="AT587" i="1" a="1"/>
  <c r="AY491" i="1" a="1"/>
  <c r="AY47" i="1" a="1"/>
  <c r="BA96" i="1" a="1"/>
  <c r="AT402" i="1" a="1"/>
  <c r="AS402" i="1" a="1"/>
  <c r="AR265" i="1" a="1"/>
  <c r="AU320" i="1" a="1"/>
  <c r="AU359" i="1" a="1"/>
  <c r="BA478" i="1" a="1"/>
  <c r="AV251" i="1" a="1"/>
  <c r="AR369" i="1" a="1"/>
  <c r="AR216" i="1" a="1"/>
  <c r="AW348" i="1" a="1"/>
  <c r="BA463" i="1" a="1"/>
  <c r="AT294" i="1" a="1"/>
  <c r="AY77" i="1" a="1"/>
  <c r="AX547" i="1" a="1"/>
  <c r="AQ349" i="1" a="1"/>
  <c r="BA425" i="1" a="1"/>
  <c r="AZ47" i="1" a="1"/>
  <c r="AT315" i="1" a="1"/>
  <c r="AQ548" i="1" a="1"/>
  <c r="BA80" i="1" a="1"/>
  <c r="AX612" i="1" a="1"/>
  <c r="AV230" i="1" a="1"/>
  <c r="AS547" i="1" a="1"/>
  <c r="AX598" i="1" a="1"/>
  <c r="BA484" i="1" a="1"/>
  <c r="AY483" i="1" a="1"/>
  <c r="AY5" i="1" a="1"/>
  <c r="BA583" i="1" a="1"/>
  <c r="AX308" i="1" a="1"/>
  <c r="BA83" i="1" a="1"/>
  <c r="AS363" i="1" a="1"/>
  <c r="AT32" i="1" a="1"/>
  <c r="AP371" i="1" a="1"/>
  <c r="AR139" i="1" a="1"/>
  <c r="AZ605" i="1" a="1"/>
  <c r="BA473" i="1" a="1"/>
  <c r="AW295" i="1" a="1"/>
  <c r="AW153" i="1" a="1"/>
  <c r="AR337" i="1" a="1"/>
  <c r="AZ627" i="1" a="1"/>
  <c r="AU153" i="1" a="1"/>
  <c r="AZ142" i="1" a="1"/>
  <c r="AZ270" i="1" a="1"/>
  <c r="AZ265" i="1" a="1"/>
  <c r="AU227" i="1" a="1"/>
  <c r="AZ422" i="1" a="1"/>
  <c r="AU602" i="1" a="1"/>
  <c r="AV162" i="1" a="1"/>
  <c r="AZ566" i="1" a="1"/>
  <c r="AV370" i="1" a="1"/>
  <c r="AU59" i="1" a="1"/>
  <c r="AU204" i="1" a="1"/>
  <c r="AT399" i="1" a="1"/>
  <c r="AS588" i="1" a="1"/>
  <c r="AS334" i="1" a="1"/>
  <c r="AW579" i="1" a="1"/>
  <c r="AU56" i="1" a="1"/>
  <c r="AP486" i="1" a="1"/>
  <c r="AQ623" i="1" a="1"/>
  <c r="AW599" i="1" a="1"/>
  <c r="AQ233" i="1" a="1"/>
  <c r="AQ597" i="1" a="1"/>
  <c r="AP81" i="1" a="1"/>
  <c r="AY328" i="1" a="1"/>
  <c r="AT242" i="1" a="1"/>
  <c r="BA4" i="1" a="1"/>
  <c r="AV49" i="1" a="1"/>
  <c r="AV261" i="1" a="1"/>
  <c r="AW338" i="1" a="1"/>
  <c r="AT167" i="1" a="1"/>
  <c r="AX623" i="1" a="1"/>
  <c r="AU424" i="1" a="1"/>
  <c r="AW185" i="1" a="1"/>
  <c r="AQ255" i="1" a="1"/>
  <c r="AX230" i="1" a="1"/>
  <c r="AP148" i="1" a="1"/>
  <c r="AX253" i="1" a="1"/>
  <c r="AX170" i="1" a="1"/>
  <c r="AX155" i="1" a="1"/>
  <c r="AQ265" i="1" a="1"/>
  <c r="AX450" i="1" a="1"/>
  <c r="AX299" i="1" a="1"/>
  <c r="AV141" i="1" a="1"/>
  <c r="AZ123" i="1" a="1"/>
  <c r="AV345" i="1" a="1"/>
  <c r="AY625" i="1" a="1"/>
  <c r="AW143" i="1" a="1"/>
  <c r="AT312" i="1" a="1"/>
  <c r="AS80" i="1" a="1"/>
  <c r="BA229" i="1" a="1"/>
  <c r="BA360" i="1" a="1"/>
  <c r="AQ164" i="1" a="1"/>
  <c r="AP632" i="1" a="1"/>
  <c r="AP417" i="1" a="1"/>
  <c r="BA202" i="1" a="1"/>
  <c r="AQ309" i="1" a="1"/>
  <c r="AT488" i="1" a="1"/>
  <c r="AY552" i="1" a="1"/>
  <c r="AR113" i="1" a="1"/>
  <c r="AR41" i="1" a="1"/>
  <c r="AX231" i="1" a="1"/>
  <c r="AP619" i="1" a="1"/>
  <c r="AT97" i="1" a="1"/>
  <c r="BA547" i="1" a="1"/>
  <c r="AU46" i="1" a="1"/>
  <c r="AY622" i="1" a="1"/>
  <c r="AQ544" i="1" a="1"/>
  <c r="AX631" i="1" a="1"/>
  <c r="AT267" i="1" a="1"/>
  <c r="AR613" i="1" a="1"/>
  <c r="AX75" i="1" a="1"/>
  <c r="AW309" i="1" a="1"/>
  <c r="AZ299" i="1" a="1"/>
  <c r="AZ381" i="1" a="1"/>
  <c r="AV265" i="1" a="1"/>
  <c r="AQ590" i="1" a="1"/>
  <c r="AU406" i="1" a="1"/>
  <c r="AT557" i="1" a="1"/>
  <c r="AQ217" i="1" a="1"/>
  <c r="AZ156" i="1" a="1"/>
  <c r="AZ505" i="1" a="1"/>
  <c r="AX226" i="1" a="1"/>
  <c r="AP215" i="1" a="1"/>
  <c r="AT352" i="1" a="1"/>
  <c r="BA132" i="1" a="1"/>
  <c r="AY233" i="1" a="1"/>
  <c r="AP626" i="1" a="1"/>
  <c r="AU634" i="1" a="1"/>
  <c r="BA104" i="1" a="1"/>
  <c r="AX274" i="1" a="1"/>
  <c r="AY26" i="1" a="1"/>
  <c r="AW482" i="1" a="1"/>
  <c r="AQ636" i="1" a="1"/>
  <c r="AV310" i="1" a="1"/>
  <c r="BA326" i="1" a="1"/>
  <c r="AY106" i="1" a="1"/>
  <c r="BA248" i="1" a="1"/>
  <c r="AQ252" i="1" a="1"/>
  <c r="AS83" i="1" a="1"/>
  <c r="AV422" i="1" a="1"/>
  <c r="AP24" i="1" a="1"/>
  <c r="AZ215" i="1" a="1"/>
  <c r="AX248" i="1" a="1"/>
  <c r="AQ46" i="1" a="1"/>
  <c r="AS550" i="1" a="1"/>
  <c r="AZ344" i="1" a="1"/>
  <c r="AT332" i="1" a="1"/>
  <c r="AV42" i="1" a="1"/>
  <c r="BA180" i="1" a="1"/>
  <c r="AU24" i="1" a="1"/>
  <c r="AP425" i="1" a="1"/>
  <c r="AQ619" i="1" a="1"/>
  <c r="AY568" i="1" a="1"/>
  <c r="AX92" i="1" a="1"/>
  <c r="AQ500" i="1" a="1"/>
  <c r="AU48" i="1" a="1"/>
  <c r="AY6" i="1" a="1"/>
  <c r="AY474" i="1" a="1"/>
  <c r="AY67" i="1" a="1"/>
  <c r="AZ292" i="1" a="1"/>
  <c r="AS19" i="1" a="1"/>
  <c r="AQ613" i="1" a="1"/>
  <c r="AT495" i="1" a="1"/>
  <c r="AT632" i="1" a="1"/>
  <c r="AP450" i="1" a="1"/>
  <c r="AR469" i="1" a="1"/>
  <c r="AY76" i="1" a="1"/>
  <c r="AW211" i="1" a="1"/>
  <c r="AX529" i="1" a="1"/>
  <c r="BA224" i="1" a="1"/>
  <c r="AZ433" i="1" a="1"/>
  <c r="BA627" i="1" a="1"/>
  <c r="AV435" i="1" a="1"/>
  <c r="AZ357" i="1" a="1"/>
  <c r="AZ177" i="1" a="1"/>
  <c r="AV299" i="1" a="1"/>
  <c r="BA459" i="1" a="1"/>
  <c r="AY240" i="1" a="1"/>
  <c r="AS253" i="1" a="1"/>
  <c r="AV78" i="1" a="1"/>
  <c r="AZ478" i="1" a="1"/>
  <c r="AW68" i="1" a="1"/>
  <c r="AT588" i="1" a="1"/>
  <c r="AT222" i="1" a="1"/>
  <c r="AS94" i="1" a="1"/>
  <c r="AP543" i="1" a="1"/>
  <c r="AP618" i="1" a="1"/>
  <c r="AU437" i="1" a="1"/>
  <c r="BA496" i="1" a="1"/>
  <c r="AR425" i="1" a="1"/>
  <c r="AZ217" i="1" a="1"/>
  <c r="AP600" i="1" a="1"/>
  <c r="AZ188" i="1" a="1"/>
  <c r="AX636" i="1" a="1"/>
  <c r="AT265" i="1" a="1"/>
  <c r="AQ211" i="1" a="1"/>
  <c r="AW601" i="1" a="1"/>
  <c r="AX241" i="1" a="1"/>
  <c r="AP67" i="1" a="1"/>
  <c r="AQ519" i="1" a="1"/>
  <c r="AX4" i="1" a="1"/>
  <c r="BA84" i="1" a="1"/>
  <c r="AX135" i="1" a="1"/>
  <c r="BA505" i="1" a="1"/>
  <c r="AZ599" i="1" a="1"/>
  <c r="AR620" i="1" a="1"/>
  <c r="AV514" i="1" a="1"/>
  <c r="AS551" i="1" a="1"/>
  <c r="AQ234" i="1" a="1"/>
  <c r="AS525" i="1" a="1"/>
  <c r="AX405" i="1" a="1"/>
  <c r="AS286" i="1" a="1"/>
  <c r="AQ222" i="1" a="1"/>
  <c r="AV341" i="1" a="1"/>
  <c r="AW265" i="1" a="1"/>
  <c r="AQ85" i="1" a="1"/>
  <c r="AY75" i="1" a="1"/>
  <c r="BA208" i="1" a="1"/>
  <c r="AT290" i="1" a="1"/>
  <c r="AV70" i="1" a="1"/>
  <c r="AX211" i="1" a="1"/>
  <c r="AS540" i="1" a="1"/>
  <c r="AT231" i="1" a="1"/>
  <c r="AS303" i="1" a="1"/>
  <c r="AZ25" i="1" a="1"/>
  <c r="AW307" i="1" a="1"/>
  <c r="AZ171" i="1" a="1"/>
  <c r="AU610" i="1" a="1"/>
  <c r="AV632" i="1" a="1"/>
  <c r="AW221" i="1" a="1"/>
  <c r="AX54" i="1" a="1"/>
  <c r="AZ161" i="1" a="1"/>
  <c r="AV214" i="1" a="1"/>
  <c r="AT336" i="1" a="1"/>
  <c r="AX514" i="1" a="1"/>
  <c r="AT169" i="1" a="1"/>
  <c r="AX431" i="1" a="1"/>
  <c r="AX457" i="1" a="1"/>
  <c r="AT26" i="1" a="1"/>
  <c r="AQ230" i="1" a="1"/>
  <c r="AP194" i="1" a="1"/>
  <c r="AZ120" i="1" a="1"/>
  <c r="AS417" i="1" a="1"/>
  <c r="AS570" i="1" a="1"/>
  <c r="AX393" i="1" a="1"/>
  <c r="AY269" i="1" a="1"/>
  <c r="AS27" i="1" a="1"/>
  <c r="AS625" i="1" a="1"/>
  <c r="AU444" i="1" a="1"/>
  <c r="AZ250" i="1" a="1"/>
  <c r="AZ493" i="1" a="1"/>
  <c r="AR334" i="1" a="1"/>
  <c r="AW368" i="1" a="1"/>
  <c r="AP527" i="1" a="1"/>
  <c r="AU616" i="1" a="1"/>
  <c r="AY618" i="1" a="1"/>
  <c r="AV591" i="1" a="1"/>
  <c r="AT505" i="1" a="1"/>
  <c r="AY198" i="1" a="1"/>
  <c r="AR566" i="1" a="1"/>
  <c r="AT230" i="1" a="1"/>
  <c r="AW133" i="1" a="1"/>
  <c r="AY46" i="1" a="1"/>
  <c r="BA406" i="1" a="1"/>
  <c r="AS576" i="1" a="1"/>
  <c r="AQ48" i="1" a="1"/>
  <c r="AX398" i="1" a="1"/>
  <c r="AX609" i="1" a="1"/>
  <c r="AY534" i="1" a="1"/>
  <c r="AQ631" i="1" a="1"/>
  <c r="AW433" i="1" a="1"/>
  <c r="AP297" i="1" a="1"/>
  <c r="AY61" i="1" a="1"/>
  <c r="AV466" i="1" a="1"/>
  <c r="AZ39" i="1" a="1"/>
  <c r="AQ591" i="1" a="1"/>
  <c r="AW540" i="1" a="1"/>
  <c r="AU552" i="1" a="1"/>
  <c r="AY71" i="1" a="1"/>
  <c r="AQ427" i="1" a="1"/>
  <c r="AX568" i="1" a="1"/>
  <c r="AQ295" i="1" a="1"/>
  <c r="AV363" i="1" a="1"/>
  <c r="AP21" i="1" a="1"/>
  <c r="AR622" i="1" a="1"/>
  <c r="AT46" i="1" a="1"/>
  <c r="AZ623" i="1" a="1"/>
  <c r="AU420" i="1" a="1"/>
  <c r="AZ40" i="1" a="1"/>
  <c r="AY116" i="1" a="1"/>
  <c r="BA589" i="1" a="1"/>
  <c r="AP539" i="1" a="1"/>
  <c r="AY243" i="1" a="1"/>
  <c r="BA57" i="1" a="1"/>
  <c r="AZ166" i="1" a="1"/>
  <c r="AQ579" i="1" a="1"/>
  <c r="AQ603" i="1" a="1"/>
  <c r="AT219" i="1" a="1"/>
  <c r="AV297" i="1" a="1"/>
  <c r="AV232" i="1" a="1"/>
  <c r="AX243" i="1" a="1"/>
  <c r="AU605" i="1" a="1"/>
  <c r="AX5" i="1" a="1"/>
  <c r="AY635" i="1" a="1"/>
  <c r="AW240" i="1" a="1"/>
  <c r="BA141" i="1" a="1"/>
  <c r="AT220" i="1" a="1"/>
  <c r="AW631" i="1" a="1"/>
  <c r="AW526" i="1" a="1"/>
  <c r="BA520" i="1" a="1"/>
  <c r="AU77" i="1" a="1"/>
  <c r="BA481" i="1" a="1"/>
  <c r="AY132" i="1" a="1"/>
  <c r="AX340" i="1" a="1"/>
  <c r="AQ243" i="1" a="1"/>
  <c r="AZ290" i="1" a="1"/>
  <c r="AY553" i="1" a="1"/>
  <c r="AZ538" i="1" a="1"/>
  <c r="AT627" i="1" a="1"/>
  <c r="AX613" i="1" a="1"/>
  <c r="AP347" i="1" a="1"/>
  <c r="BA311" i="1" a="1"/>
  <c r="AS604" i="1" a="1"/>
  <c r="AY8" i="1" a="1"/>
  <c r="BA22" i="1" a="1"/>
  <c r="AV425" i="1" a="1"/>
  <c r="AW299" i="1" a="1"/>
  <c r="AU110" i="1" a="1"/>
  <c r="AV277" i="1" a="1"/>
  <c r="AQ580" i="1" a="1"/>
  <c r="AY179" i="1" a="1"/>
  <c r="AV598" i="1" a="1"/>
  <c r="BA629" i="1" a="1"/>
  <c r="AZ364" i="1" a="1"/>
  <c r="AR196" i="1" a="1"/>
  <c r="AP198" i="1" a="1"/>
  <c r="AY72" i="1" a="1"/>
  <c r="AV209" i="1" a="1"/>
  <c r="AY216" i="1" a="1"/>
  <c r="AU234" i="1" a="1"/>
  <c r="AX422" i="1" a="1"/>
  <c r="AW139" i="1" a="1"/>
  <c r="AP529" i="1" a="1"/>
  <c r="AZ263" i="1" a="1"/>
  <c r="AR83" i="1" a="1"/>
  <c r="AU613" i="1" a="1"/>
  <c r="AU263" i="1" a="1"/>
  <c r="AR612" i="1" a="1"/>
  <c r="AQ367" i="1" a="1"/>
  <c r="AR584" i="1" a="1"/>
  <c r="AZ579" i="1" a="1"/>
  <c r="AY37" i="1" a="1"/>
  <c r="AX614" i="1" a="1"/>
  <c r="AS493" i="1" a="1"/>
  <c r="BA61" i="1" a="1"/>
  <c r="AP420" i="1" a="1"/>
  <c r="AU315" i="1" a="1"/>
  <c r="AT365" i="1" a="1"/>
  <c r="BA437" i="1" a="1"/>
  <c r="AY251" i="1" a="1"/>
  <c r="AX347" i="1" a="1"/>
  <c r="BA92" i="1" a="1"/>
  <c r="BA236" i="1" a="1"/>
  <c r="AQ424" i="1" a="1"/>
  <c r="AP580" i="1" a="1"/>
  <c r="AZ477" i="1" a="1"/>
  <c r="AR204" i="1" a="1"/>
  <c r="AY396" i="1" a="1"/>
  <c r="AZ610" i="1" a="1"/>
  <c r="AV252" i="1" a="1"/>
  <c r="AV543" i="1" a="1"/>
  <c r="AQ627" i="1" a="1"/>
  <c r="AW19" i="1" a="1"/>
  <c r="AS223" i="1" a="1"/>
  <c r="AY40" i="1" a="1"/>
  <c r="AT467" i="1" a="1"/>
  <c r="BA308" i="1" a="1"/>
  <c r="BA553" i="1" a="1"/>
  <c r="AT620" i="1" a="1"/>
  <c r="AP237" i="1" a="1"/>
  <c r="AY309" i="1" a="1"/>
  <c r="AX424" i="1" a="1"/>
  <c r="AX344" i="1" a="1"/>
  <c r="AZ350" i="1" a="1"/>
  <c r="AY22" i="1" a="1"/>
  <c r="AX20" i="1" a="1"/>
  <c r="AV74" i="1" a="1"/>
  <c r="AY612" i="1" a="1"/>
  <c r="AP204" i="1" a="1"/>
  <c r="AW239" i="1" a="1"/>
  <c r="AQ467" i="1" a="1"/>
  <c r="AW400" i="1" a="1"/>
  <c r="AU492" i="1" a="1"/>
  <c r="AQ452" i="1" a="1"/>
  <c r="AU243" i="1" a="1"/>
  <c r="AX83" i="1" a="1"/>
  <c r="AY212" i="1" a="1"/>
  <c r="AV533" i="1" a="1"/>
  <c r="AQ344" i="1" a="1"/>
  <c r="AT194" i="1" a="1"/>
  <c r="AV210" i="1" a="1"/>
  <c r="AV23" i="1" a="1"/>
  <c r="AR587" i="1" a="1"/>
  <c r="AZ76" i="1" a="1"/>
  <c r="AX482" i="1" a="1"/>
  <c r="AU464" i="1" a="1"/>
  <c r="AY584" i="1" a="1"/>
  <c r="BA500" i="1" a="1"/>
  <c r="AP575" i="1" a="1"/>
  <c r="AU529" i="1" a="1"/>
  <c r="AU500" i="1" a="1"/>
  <c r="AY256" i="1" a="1"/>
  <c r="AW608" i="1" a="1"/>
  <c r="AX25" i="1" a="1"/>
  <c r="AV264" i="1" a="1"/>
  <c r="AR372" i="1" a="1"/>
  <c r="AV262" i="1" a="1"/>
  <c r="AT493" i="1" a="1"/>
  <c r="AW234" i="1" a="1"/>
  <c r="AY623" i="1" a="1"/>
  <c r="AW494" i="1" a="1"/>
  <c r="AR256" i="1" a="1"/>
  <c r="AY127" i="1" a="1"/>
  <c r="AV433" i="1" a="1"/>
  <c r="AT567" i="1" a="1"/>
  <c r="AZ367" i="1" a="1"/>
  <c r="AS25" i="1" a="1"/>
  <c r="AT9" i="1" a="1"/>
  <c r="AX150" i="1" a="1"/>
  <c r="AZ335" i="1" a="1"/>
  <c r="AX587" i="1" a="1"/>
  <c r="AY373" i="1" a="1"/>
  <c r="AV168" i="1" a="1"/>
  <c r="AW272" i="1" a="1"/>
  <c r="AS82" i="1" a="1"/>
  <c r="AV234" i="1" a="1"/>
  <c r="AR72" i="1" a="1"/>
  <c r="AZ427" i="1" a="1"/>
  <c r="AR309" i="1" a="1"/>
  <c r="AY427" i="1" a="1"/>
  <c r="AS236" i="1" a="1"/>
  <c r="AX266" i="1" a="1"/>
  <c r="AQ26" i="1" a="1"/>
  <c r="AZ239" i="1" a="1"/>
  <c r="AT631" i="1" a="1"/>
  <c r="AU368" i="1" a="1"/>
  <c r="AY473" i="1" a="1"/>
  <c r="AX86" i="1" a="1"/>
  <c r="AZ520" i="1" a="1"/>
  <c r="AZ487" i="1" a="1"/>
  <c r="AP252" i="1" a="1"/>
  <c r="AQ227" i="1" a="1"/>
  <c r="AS572" i="1" a="1"/>
  <c r="AR406" i="1" a="1"/>
  <c r="AT73" i="1" a="1"/>
  <c r="AY163" i="1" a="1"/>
  <c r="AY500" i="1" a="1"/>
  <c r="AY512" i="1" a="1"/>
  <c r="AW29" i="1" a="1"/>
  <c r="AW318" i="1" a="1"/>
  <c r="AT159" i="1" a="1"/>
  <c r="AY620" i="1" a="1"/>
  <c r="AQ111" i="1" a="1"/>
  <c r="AW359" i="1" a="1"/>
  <c r="BA612" i="1" a="1"/>
  <c r="BA379" i="1" a="1"/>
  <c r="AX632" i="1" a="1"/>
  <c r="AZ624" i="1" a="1"/>
  <c r="AW603" i="1" a="1"/>
  <c r="BA220" i="1" a="1"/>
  <c r="AZ216" i="1" a="1"/>
  <c r="BA341" i="1" a="1"/>
  <c r="AY334" i="1" a="1"/>
  <c r="AY20" i="1" a="1"/>
  <c r="AY359" i="1" a="1"/>
  <c r="AY215" i="1" a="1"/>
  <c r="AP49" i="1" a="1"/>
  <c r="AP230" i="1" a="1"/>
  <c r="AX244" i="1" a="1"/>
  <c r="AT232" i="1" a="1"/>
  <c r="AZ234" i="1" a="1"/>
  <c r="AX313" i="1" a="1"/>
  <c r="AW208" i="1" a="1"/>
  <c r="AS208" i="1" a="1"/>
  <c r="AS539" i="1" a="1"/>
  <c r="AP187" i="1" a="1"/>
  <c r="AY539" i="1" a="1"/>
  <c r="AT530" i="1" a="1"/>
  <c r="AX519" i="1" a="1"/>
  <c r="AV81" i="1" a="1"/>
  <c r="AQ151" i="1" a="1"/>
  <c r="AZ526" i="1" a="1"/>
  <c r="AQ493" i="1" a="1"/>
  <c r="AX479" i="1" a="1"/>
  <c r="AU172" i="1" a="1"/>
  <c r="AZ116" i="1" a="1"/>
  <c r="AU212" i="1" a="1"/>
  <c r="AT173" i="1" a="1"/>
  <c r="AR399" i="1" a="1"/>
  <c r="AU587" i="1" a="1"/>
  <c r="AP242" i="1" a="1"/>
  <c r="AQ629" i="1" a="1"/>
  <c r="AS234" i="1" a="1"/>
  <c r="AW488" i="1" a="1"/>
  <c r="AY294" i="1" a="1"/>
  <c r="AY390" i="1" a="1"/>
  <c r="AX207" i="1" a="1"/>
  <c r="BA632" i="1" a="1"/>
  <c r="BA185" i="1" a="1"/>
  <c r="BA337" i="1" a="1"/>
  <c r="BA74" i="1" a="1"/>
  <c r="AU575" i="1" a="1"/>
  <c r="AY448" i="1" a="1"/>
  <c r="AY340" i="1" a="1"/>
  <c r="AS77" i="1" a="1"/>
  <c r="AX239" i="1" a="1"/>
  <c r="AZ26" i="1" a="1"/>
  <c r="AZ334" i="1" a="1"/>
  <c r="AU85" i="1" a="1"/>
  <c r="AY237" i="1" a="1"/>
  <c r="AQ521" i="1" a="1"/>
  <c r="AU362" i="1" a="1"/>
  <c r="BA573" i="1" a="1"/>
  <c r="AZ172" i="1" a="1"/>
  <c r="AP431" i="1" a="1"/>
  <c r="AU543" i="1" a="1"/>
  <c r="AV542" i="1" a="1"/>
  <c r="AZ125" i="1" a="1"/>
  <c r="AP263" i="1" a="1"/>
  <c r="AT630" i="1" a="1"/>
  <c r="AT359" i="1" a="1"/>
  <c r="BA255" i="1" a="1"/>
  <c r="AV118" i="1" a="1"/>
  <c r="AY554" i="1" a="1"/>
  <c r="AQ175" i="1" a="1"/>
  <c r="BA366" i="1" a="1"/>
  <c r="AY199" i="1" a="1"/>
  <c r="AP479" i="1" a="1"/>
  <c r="AZ198" i="1" a="1"/>
  <c r="AV194" i="1" a="1"/>
  <c r="AY636" i="1" a="1"/>
  <c r="AX112" i="1" a="1"/>
  <c r="AX208" i="1" a="1"/>
  <c r="AR447" i="1" a="1"/>
  <c r="AX399" i="1" a="1"/>
  <c r="AW236" i="1" a="1"/>
  <c r="AU240" i="1" a="1"/>
  <c r="AR179" i="1" a="1"/>
  <c r="BA209" i="1" a="1"/>
  <c r="AW77" i="1" a="1"/>
  <c r="AX172" i="1" a="1"/>
  <c r="BA124" i="1" a="1"/>
  <c r="AY493" i="1" a="1"/>
  <c r="AR12" i="1" a="1"/>
  <c r="AQ71" i="1" a="1"/>
  <c r="AW367" i="1" a="1"/>
  <c r="AW212" i="1" a="1"/>
  <c r="AW21" i="1" a="1"/>
  <c r="AQ10" i="1" a="1"/>
  <c r="AT383" i="1" a="1"/>
  <c r="BA575" i="1" a="1"/>
  <c r="AY311" i="1" a="1"/>
  <c r="AX620" i="1" a="1"/>
  <c r="BA66" i="1" a="1"/>
  <c r="AQ359" i="1" a="1"/>
  <c r="BA441" i="1" a="1"/>
  <c r="AX35" i="1" a="1"/>
  <c r="AT341" i="1" a="1"/>
  <c r="AQ357" i="1" a="1"/>
  <c r="AY592" i="1" a="1"/>
  <c r="AZ302" i="1" a="1"/>
  <c r="AP466" i="1" a="1"/>
  <c r="BA195" i="1" a="1"/>
  <c r="AP316" i="1" a="1"/>
  <c r="BA361" i="1" a="1"/>
  <c r="AP51" i="1" a="1"/>
  <c r="AR548" i="1" a="1"/>
  <c r="AS54" i="1" a="1"/>
  <c r="AS628" i="1" a="1"/>
  <c r="AZ628" i="1" a="1"/>
  <c r="AQ189" i="1" a="1"/>
  <c r="AR418" i="1" a="1"/>
  <c r="AZ276" i="1" a="1"/>
  <c r="AU630" i="1" a="1"/>
  <c r="AV41" i="1" a="1"/>
  <c r="AX359" i="1" a="1"/>
  <c r="AV72" i="1" a="1"/>
  <c r="AP295" i="1" a="1"/>
  <c r="AX290" i="1" a="1"/>
  <c r="AP384" i="1" a="1"/>
  <c r="AY161" i="1" a="1"/>
  <c r="AP47" i="1" a="1"/>
  <c r="AZ288" i="1" a="1"/>
  <c r="BA424" i="1" a="1"/>
  <c r="AT544" i="1" a="1"/>
  <c r="AV187" i="1" a="1"/>
  <c r="AS308" i="1" a="1"/>
  <c r="AZ625" i="1" a="1"/>
  <c r="AW253" i="1" a="1"/>
  <c r="BA296" i="1" a="1"/>
  <c r="AR86" i="1" a="1"/>
  <c r="BA78" i="1" a="1"/>
  <c r="AT372" i="1" a="1"/>
  <c r="AW220" i="1" a="1"/>
  <c r="AT47" i="1" a="1"/>
  <c r="AT552" i="1" a="1"/>
  <c r="AY94" i="1" a="1"/>
  <c r="AR541" i="1" a="1"/>
  <c r="AZ264" i="1" a="1"/>
  <c r="AZ632" i="1" a="1"/>
  <c r="AS206" i="1" a="1"/>
  <c r="AW241" i="1" a="1"/>
  <c r="AS41" i="1" a="1"/>
  <c r="AX327" i="1" a="1"/>
  <c r="BA234" i="1" a="1"/>
  <c r="AW197" i="1" a="1"/>
  <c r="AY89" i="1" a="1"/>
  <c r="AZ208" i="1" a="1"/>
  <c r="BA511" i="1" a="1"/>
  <c r="AY425" i="1" a="1"/>
  <c r="AW425" i="1" a="1"/>
  <c r="AU363" i="1" a="1"/>
  <c r="AQ50" i="1" a="1"/>
  <c r="AU242" i="1" a="1"/>
  <c r="AW337" i="1" a="1"/>
  <c r="AS622" i="1" a="1"/>
  <c r="AX285" i="1" a="1"/>
  <c r="AY415" i="1" a="1"/>
  <c r="BA7" i="1" a="1"/>
  <c r="AZ243" i="1" a="1"/>
  <c r="AV626" i="1" a="1"/>
  <c r="AY110" i="1" a="1"/>
  <c r="AW628" i="1" a="1"/>
  <c r="AV166" i="1" a="1"/>
  <c r="AP209" i="1" a="1"/>
  <c r="AT308" i="1" a="1"/>
  <c r="AR153" i="1" a="1"/>
  <c r="AZ252" i="1" a="1"/>
  <c r="AR578" i="1" a="1"/>
  <c r="AX622" i="1" a="1"/>
  <c r="AU372" i="1" a="1"/>
  <c r="AQ79" i="1" a="1"/>
  <c r="BA226" i="1" a="1"/>
  <c r="AX590" i="1" a="1"/>
  <c r="BA69" i="1" a="1"/>
  <c r="AV521" i="1" a="1"/>
  <c r="AZ366" i="1" a="1"/>
  <c r="AS327" i="1" a="1"/>
  <c r="AP20" i="1" a="1"/>
  <c r="AX212" i="1" a="1"/>
  <c r="AQ601" i="1" a="1"/>
  <c r="AX305" i="1" a="1"/>
  <c r="AS230" i="1" a="1"/>
  <c r="AR331" i="1" a="1"/>
  <c r="AT237" i="1" a="1"/>
  <c r="AU432" i="1" a="1"/>
  <c r="AX521" i="1" a="1"/>
  <c r="AU632" i="1" a="1"/>
  <c r="AZ72" i="1" a="1"/>
  <c r="AU184" i="1" a="1"/>
  <c r="AZ277" i="1" a="1"/>
  <c r="AW25" i="1" a="1"/>
  <c r="AV575" i="1" a="1"/>
  <c r="AU217" i="1" a="1"/>
  <c r="BA372" i="1" a="1"/>
  <c r="AW49" i="1" a="1"/>
  <c r="AP342" i="1" a="1"/>
  <c r="AZ369" i="1" a="1"/>
  <c r="AS347" i="1" a="1"/>
  <c r="AY360" i="1" a="1"/>
  <c r="BA98" i="1" a="1"/>
  <c r="BA377" i="1" a="1"/>
  <c r="AQ337" i="1" a="1"/>
  <c r="AX419" i="1" a="1"/>
  <c r="AX516" i="1" a="1"/>
  <c r="AP367" i="1" a="1"/>
  <c r="AX627" i="1" a="1"/>
  <c r="AX458" i="1" a="1"/>
  <c r="AP576" i="1" a="1"/>
  <c r="AX175" i="1" a="1"/>
  <c r="AU230" i="1" a="1"/>
  <c r="AV515" i="1" a="1"/>
  <c r="AS110" i="1" a="1"/>
  <c r="AZ71" i="1" a="1"/>
  <c r="AW630" i="1" a="1"/>
  <c r="BA245" i="1" a="1"/>
  <c r="AQ347" i="1" a="1"/>
  <c r="AZ572" i="1" a="1"/>
  <c r="AX270" i="1" a="1"/>
  <c r="AT45" i="1" a="1"/>
  <c r="AW575" i="1" a="1"/>
  <c r="AZ404" i="1" a="1"/>
  <c r="AU348" i="1" a="1"/>
  <c r="BA49" i="1" a="1"/>
  <c r="AZ463" i="1" a="1"/>
  <c r="AU309" i="1" a="1"/>
  <c r="AW195" i="1" a="1"/>
  <c r="AZ395" i="1" a="1"/>
  <c r="AT355" i="1" a="1"/>
  <c r="AV473" i="1" a="1"/>
  <c r="AP368" i="1" a="1"/>
  <c r="AP240" i="1" a="1"/>
  <c r="AU157" i="1" a="1"/>
  <c r="AT236" i="1" a="1"/>
  <c r="AX216" i="1" a="1"/>
  <c r="AW591" i="1" a="1"/>
  <c r="AT371" i="1" a="1"/>
  <c r="AS242" i="1" a="1"/>
  <c r="AV364" i="1" a="1"/>
  <c r="AV16" i="1" a="1"/>
  <c r="AZ324" i="1" a="1"/>
  <c r="AU623" i="1" a="1"/>
  <c r="BA602" i="1" a="1"/>
  <c r="AS237" i="1" a="1"/>
  <c r="AW257" i="1" a="1"/>
  <c r="AT263" i="1" a="1"/>
  <c r="AY166" i="1" a="1"/>
  <c r="AQ598" i="1" a="1"/>
  <c r="AW261" i="1" a="1"/>
  <c r="AW293" i="1" a="1"/>
  <c r="BA617" i="1" a="1"/>
  <c r="AS233" i="1" a="1"/>
  <c r="AY385" i="1" a="1"/>
  <c r="AY80" i="1" a="1"/>
  <c r="AU490" i="1" a="1"/>
  <c r="AX192" i="1" a="1"/>
  <c r="AZ562" i="1" a="1"/>
  <c r="AU636" i="1" a="1"/>
  <c r="AV335" i="1" a="1"/>
  <c r="AY606" i="1" a="1"/>
  <c r="AY293" i="1" a="1"/>
  <c r="AQ604" i="1" a="1"/>
  <c r="AZ594" i="1" a="1"/>
  <c r="AZ151" i="1" a="1"/>
  <c r="AQ422" i="1" a="1"/>
  <c r="AS371" i="1" a="1"/>
  <c r="AX572" i="1" a="1"/>
  <c r="AZ271" i="1" a="1"/>
  <c r="AZ529" i="1" a="1"/>
  <c r="BA445" i="1" a="1"/>
  <c r="AZ87" i="1" a="1"/>
  <c r="AW225" i="1" a="1"/>
  <c r="AW75" i="1" a="1"/>
  <c r="AY542" i="1" a="1"/>
  <c r="AU219" i="1" a="1"/>
  <c r="BA114" i="1" a="1"/>
  <c r="AP243" i="1" a="1"/>
  <c r="AQ153" i="1" a="1"/>
  <c r="BA440" i="1" a="1"/>
  <c r="AS241" i="1" a="1"/>
  <c r="AZ580" i="1" a="1"/>
  <c r="AU620" i="1" a="1"/>
  <c r="AX84" i="1" a="1"/>
  <c r="AP416" i="1" a="1"/>
  <c r="AU423" i="1" a="1"/>
  <c r="BA11" i="1" a="1"/>
  <c r="BA543" i="1" a="1"/>
  <c r="AZ286" i="1" a="1"/>
  <c r="AZ483" i="1" a="1"/>
  <c r="AV553" i="1" a="1"/>
  <c r="AQ576" i="1" a="1"/>
  <c r="AR262" i="1" a="1"/>
  <c r="AT201" i="1" a="1"/>
  <c r="AP546" i="1" a="1"/>
  <c r="AX348" i="1" a="1"/>
  <c r="AY210" i="1" a="1"/>
  <c r="AX413" i="1" a="1"/>
  <c r="BA562" i="1" a="1"/>
  <c r="AU617" i="1" a="1"/>
  <c r="AX218" i="1" a="1"/>
  <c r="AU598" i="1" a="1"/>
  <c r="AQ323" i="1" a="1"/>
  <c r="AX497" i="1" a="1"/>
  <c r="AX110" i="1" a="1"/>
  <c r="AW406" i="1" a="1"/>
  <c r="AV206" i="1" a="1"/>
  <c r="BA290" i="1" a="1"/>
  <c r="AT205" i="1" a="1"/>
  <c r="AU611" i="1" a="1"/>
  <c r="AY172" i="1" a="1"/>
  <c r="AQ389" i="1" a="1"/>
  <c r="AV83" i="1" a="1"/>
  <c r="AP193" i="1" a="1"/>
  <c r="AP631" i="1" a="1"/>
  <c r="AX441" i="1" a="1"/>
  <c r="AY555" i="1" a="1"/>
  <c r="AW259" i="1" a="1"/>
  <c r="AS433" i="1" a="1"/>
  <c r="AT84" i="1" a="1"/>
  <c r="AW538" i="1" a="1"/>
  <c r="BA158" i="1" a="1"/>
  <c r="AX562" i="1" a="1"/>
  <c r="AZ34" i="1" a="1"/>
  <c r="AW108" i="1" a="1"/>
  <c r="AQ430" i="1" a="1"/>
  <c r="AU287" i="1" a="1"/>
  <c r="AP321" i="1" a="1"/>
  <c r="AT104" i="1" a="1"/>
  <c r="AY557" i="1" a="1"/>
  <c r="AP225" i="1" a="1"/>
  <c r="AW298" i="1" a="1"/>
  <c r="AP599" i="1" a="1"/>
  <c r="AW618" i="1" a="1"/>
  <c r="BA154" i="1" a="1"/>
  <c r="AU530" i="1" a="1"/>
  <c r="AT598" i="1" a="1"/>
  <c r="AZ458" i="1" a="1"/>
  <c r="BA75" i="1" a="1"/>
  <c r="AZ507" i="1" a="1"/>
  <c r="AW407" i="1" a="1"/>
  <c r="AQ219" i="1" a="1"/>
  <c r="AS213" i="1" a="1"/>
  <c r="AQ474" i="1" a="1"/>
  <c r="BA151" i="1" a="1"/>
  <c r="AZ550" i="1" a="1"/>
  <c r="AP219" i="1" a="1"/>
  <c r="BA50" i="1" a="1"/>
  <c r="AY634" i="1" a="1"/>
  <c r="BA315" i="1" a="1"/>
  <c r="AX294" i="1" a="1"/>
  <c r="AQ24" i="1" a="1"/>
  <c r="BA596" i="1" a="1"/>
  <c r="BA187" i="1" a="1"/>
  <c r="AP549" i="1" a="1"/>
  <c r="AZ253" i="1" a="1"/>
  <c r="AY432" i="1" a="1"/>
  <c r="AU479" i="1" a="1"/>
  <c r="AW576" i="1" a="1"/>
  <c r="AS467" i="1" a="1"/>
  <c r="AS113" i="1" a="1"/>
  <c r="AT625" i="1" a="1"/>
  <c r="AR51" i="1" a="1"/>
  <c r="BA252" i="1" a="1"/>
  <c r="AT610" i="1" a="1"/>
  <c r="AS71" i="1" a="1"/>
  <c r="BA148" i="1" a="1"/>
  <c r="AW110" i="1" a="1"/>
  <c r="AP23" i="1" a="1"/>
  <c r="AW331" i="1" a="1"/>
  <c r="BA535" i="1" a="1"/>
  <c r="AW598" i="1" a="1"/>
  <c r="AY586" i="1" a="1"/>
  <c r="BA539" i="1" a="1"/>
  <c r="AT130" i="1" a="1"/>
  <c r="AY505" i="1" a="1"/>
  <c r="AW388" i="1" a="1"/>
  <c r="AW403" i="1" a="1"/>
  <c r="AQ372" i="1" a="1"/>
  <c r="AY149" i="1" a="1"/>
  <c r="AX258" i="1" a="1"/>
  <c r="AV188" i="1" a="1"/>
  <c r="AS357" i="1" a="1"/>
  <c r="AW172" i="1" a="1"/>
  <c r="BA524" i="1" a="1"/>
  <c r="AZ219" i="1" a="1"/>
  <c r="AY354" i="1" a="1"/>
  <c r="AV500" i="1" a="1"/>
  <c r="AV589" i="1" a="1"/>
  <c r="BA153" i="1" a="1"/>
  <c r="AZ528" i="1" a="1"/>
  <c r="AX127" i="1" a="1"/>
  <c r="AS316" i="1" a="1"/>
  <c r="AS111" i="1" a="1"/>
  <c r="AZ194" i="1" a="1"/>
  <c r="AY45" i="1" a="1"/>
  <c r="AR394" i="1" a="1"/>
  <c r="AZ96" i="1" a="1"/>
  <c r="AR223" i="1" a="1"/>
  <c r="AY86" i="1" a="1"/>
  <c r="AZ484" i="1" a="1"/>
  <c r="AS218" i="1" a="1"/>
  <c r="AP22" i="1" a="1"/>
  <c r="AP413" i="1" a="1"/>
  <c r="AU264" i="1" a="1"/>
  <c r="BA52" i="1" a="1"/>
  <c r="AR403" i="1" a="1"/>
  <c r="AW571" i="1" a="1"/>
  <c r="AX476" i="1" a="1"/>
  <c r="BA394" i="1" a="1"/>
  <c r="BA625" i="1" a="1"/>
  <c r="AY155" i="1" a="1"/>
  <c r="AW536" i="1" a="1"/>
  <c r="AP615" i="1" a="1"/>
  <c r="AY430" i="1" a="1"/>
  <c r="AP251" i="1" a="1"/>
  <c r="AU635" i="1" a="1"/>
  <c r="AZ617" i="1" a="1"/>
  <c r="AQ207" i="1" a="1"/>
  <c r="AQ134" i="1" a="1"/>
  <c r="AS84" i="1" a="1"/>
  <c r="AW6" i="1" a="1"/>
  <c r="AX527" i="1" a="1"/>
  <c r="BA211" i="1" a="1"/>
  <c r="AX206" i="1" a="1"/>
  <c r="AV223" i="1" a="1"/>
  <c r="AU456" i="1" a="1"/>
  <c r="BA125" i="1" a="1"/>
  <c r="AZ416" i="1" a="1"/>
  <c r="AQ585" i="1" a="1"/>
  <c r="AY298" i="1" a="1"/>
  <c r="AU504" i="1" a="1"/>
  <c r="AW467" i="1" a="1"/>
  <c r="AZ597" i="1" a="1"/>
  <c r="AY38" i="1" a="1"/>
  <c r="AP621" i="1" a="1"/>
  <c r="AV633" i="1" a="1"/>
  <c r="AY492" i="1" a="1"/>
  <c r="AZ89" i="1" a="1"/>
  <c r="AZ544" i="1" a="1"/>
  <c r="AZ86" i="1" a="1"/>
  <c r="AV625" i="1" a="1"/>
  <c r="AQ215" i="1" a="1"/>
  <c r="AZ318" i="1" a="1"/>
  <c r="AR614" i="1" a="1"/>
  <c r="AP147" i="1" a="1"/>
  <c r="AV236" i="1" a="1"/>
  <c r="AU621" i="1" a="1"/>
  <c r="AW316" i="1" a="1"/>
  <c r="AX120" i="1" a="1"/>
  <c r="AZ540" i="1" a="1"/>
  <c r="AT615" i="1" a="1"/>
  <c r="AR226" i="1" a="1"/>
  <c r="AV96" i="1" a="1"/>
  <c r="AV288" i="1" a="1"/>
  <c r="AS295" i="1" a="1"/>
  <c r="AQ76" i="1" a="1"/>
  <c r="AV552" i="1" a="1"/>
  <c r="AW443" i="1" a="1"/>
  <c r="BA414" i="1" a="1"/>
  <c r="AY433" i="1" a="1"/>
  <c r="AX251" i="1" a="1"/>
  <c r="AX177" i="1" a="1"/>
  <c r="AX189" i="1" a="1"/>
  <c r="BA567" i="1" a="1"/>
  <c r="AV603" i="1" a="1"/>
  <c r="AV554" i="1" a="1"/>
  <c r="AV148" i="1" a="1"/>
  <c r="AW562" i="1" a="1"/>
  <c r="AW370" i="1" a="1"/>
  <c r="AP627" i="1" a="1"/>
  <c r="AV243" i="1" a="1"/>
  <c r="AS318" i="1" a="1"/>
  <c r="AP428" i="1" a="1"/>
  <c r="AR499" i="1" a="1"/>
  <c r="AW559" i="1" a="1"/>
  <c r="AX109" i="1" a="1"/>
  <c r="AQ184" i="1" a="1"/>
  <c r="AX462" i="1" a="1"/>
  <c r="AS608" i="1" a="1"/>
  <c r="AS492" i="1" a="1"/>
  <c r="AR530" i="1" a="1"/>
  <c r="AT273" i="1" a="1"/>
  <c r="AV169" i="1" a="1"/>
  <c r="AZ257" i="1" a="1"/>
  <c r="AP338" i="1" a="1"/>
  <c r="BA55" i="1" a="1"/>
  <c r="AT559" i="1" a="1"/>
  <c r="BA159" i="1" a="1"/>
  <c r="AU402" i="1" a="1"/>
  <c r="AY158" i="1" a="1"/>
  <c r="AZ229" i="1" a="1"/>
  <c r="BA399" i="1" a="1"/>
  <c r="AX591" i="1" a="1"/>
  <c r="AX522" i="1" a="1"/>
  <c r="BA512" i="1" a="1"/>
  <c r="AT224" i="1" a="1"/>
  <c r="AV6" i="1" a="1"/>
  <c r="AS62" i="1" a="1"/>
  <c r="AU73" i="1" a="1"/>
  <c r="AX232" i="1" a="1"/>
  <c r="AZ296" i="1" a="1"/>
  <c r="AT474" i="1" a="1"/>
  <c r="AY304" i="1" a="1"/>
  <c r="AX12" i="1" a="1"/>
  <c r="AR370" i="1" a="1"/>
  <c r="AY631" i="1" a="1"/>
  <c r="AT272" i="1" a="1"/>
  <c r="BA316" i="1" a="1"/>
  <c r="AT176" i="1" a="1"/>
  <c r="AZ38" i="1" a="1"/>
  <c r="AU436" i="1" a="1"/>
  <c r="AY442" i="1" a="1"/>
  <c r="AP493" i="1" a="1"/>
  <c r="AX82" i="1" a="1"/>
  <c r="AX400" i="1" a="1"/>
  <c r="AS494" i="1" a="1"/>
  <c r="AR557" i="1" a="1"/>
  <c r="AY88" i="1" a="1"/>
  <c r="AS140" i="1" a="1"/>
  <c r="AU351" i="1" a="1"/>
  <c r="AV571" i="1" a="1"/>
  <c r="AS618" i="1" a="1"/>
  <c r="AT229" i="1" a="1"/>
  <c r="AR576" i="1" a="1"/>
  <c r="AU597" i="1" a="1"/>
  <c r="AU401" i="1" a="1"/>
  <c r="AT325" i="1" a="1"/>
  <c r="AV322" i="1" a="1"/>
  <c r="AS50" i="1" a="1"/>
  <c r="AX53" i="1" a="1"/>
  <c r="AZ608" i="1" a="1"/>
  <c r="AZ258" i="1" a="1"/>
  <c r="AT369" i="1" a="1"/>
  <c r="AX115" i="1" a="1"/>
  <c r="AU364" i="1" a="1"/>
  <c r="AT52" i="1" a="1"/>
  <c r="AU421" i="1" a="1"/>
  <c r="AU8" i="1" a="1"/>
  <c r="AY565" i="1" a="1"/>
  <c r="AY594" i="1" a="1"/>
  <c r="AZ400" i="1" a="1"/>
  <c r="AZ247" i="1" a="1"/>
  <c r="AP145" i="1" a="1"/>
  <c r="AZ439" i="1" a="1"/>
  <c r="AU257" i="1" a="1"/>
  <c r="AU176" i="1" a="1"/>
  <c r="AY242" i="1" a="1"/>
  <c r="AZ570" i="1" a="1"/>
  <c r="AY563" i="1" a="1"/>
  <c r="AU94" i="1" a="1"/>
  <c r="AV227" i="1" a="1"/>
  <c r="AZ548" i="1" a="1"/>
  <c r="BA411" i="1" a="1"/>
  <c r="AZ230" i="1" a="1"/>
  <c r="AS152" i="1" a="1"/>
  <c r="AY499" i="1" a="1"/>
  <c r="AX372" i="1" a="1"/>
  <c r="AW93" i="1" a="1"/>
  <c r="AP578" i="1" a="1"/>
  <c r="AT511" i="1" a="1"/>
  <c r="AP271" i="1" a="1"/>
  <c r="AT611" i="1" a="1"/>
  <c r="AV404" i="1" a="1"/>
  <c r="AQ170" i="1" a="1"/>
  <c r="AZ64" i="1" a="1"/>
  <c r="AT102" i="1" a="1"/>
  <c r="AX198" i="1" a="1"/>
  <c r="AZ254" i="1" a="1"/>
  <c r="AV300" i="1" a="1"/>
  <c r="AS28" i="1" a="1"/>
  <c r="AZ397" i="1" a="1"/>
  <c r="AY608" i="1" a="1"/>
  <c r="AU366" i="1" a="1"/>
  <c r="AW33" i="1" a="1"/>
  <c r="AW378" i="1" a="1"/>
  <c r="AZ430" i="1" a="1"/>
  <c r="BA403" i="1" a="1"/>
  <c r="AY501" i="1" a="1"/>
  <c r="AX471" i="1" a="1"/>
  <c r="BA466" i="1" a="1"/>
  <c r="AW194" i="1" a="1"/>
  <c r="BA144" i="1" a="1"/>
  <c r="AS117" i="1" a="1"/>
  <c r="AY231" i="1" a="1"/>
  <c r="AU627" i="1" a="1"/>
  <c r="BA611" i="1" a="1"/>
  <c r="AT150" i="1" a="1"/>
  <c r="AP550" i="1" a="1"/>
  <c r="AX445" i="1" a="1"/>
  <c r="AY121" i="1" a="1"/>
  <c r="AW165" i="1" a="1"/>
  <c r="BA431" i="1" a="1"/>
  <c r="AT181" i="1" a="1"/>
  <c r="AS462" i="1" a="1"/>
  <c r="AX140" i="1" a="1"/>
  <c r="AW95" i="1" a="1"/>
  <c r="AQ22" i="1" a="1"/>
  <c r="AV284" i="1" a="1"/>
  <c r="AP185" i="1" a="1"/>
  <c r="AW248" i="1" a="1"/>
  <c r="AW223" i="1" a="1"/>
  <c r="AV154" i="1" a="1"/>
  <c r="AX3" i="1" a="1"/>
  <c r="BA378" i="1" a="1"/>
  <c r="AU333" i="1" a="1"/>
  <c r="AZ607" i="1" a="1"/>
  <c r="AY458" i="1" a="1"/>
  <c r="AV339" i="1" a="1"/>
  <c r="AY111" i="1" a="1"/>
  <c r="AW502" i="1" a="1"/>
  <c r="AW31" i="1" a="1"/>
  <c r="AU489" i="1" a="1"/>
  <c r="AT366" i="1" a="1"/>
  <c r="AU308" i="1" a="1"/>
  <c r="AQ616" i="1" a="1"/>
  <c r="AY229" i="1" a="1"/>
  <c r="AT600" i="1" a="1"/>
  <c r="AY317" i="1" a="1"/>
  <c r="AQ449" i="1" a="1"/>
  <c r="AX363" i="1" a="1"/>
  <c r="AP137" i="1" a="1"/>
  <c r="AY632" i="1" a="1"/>
  <c r="AP364" i="1" a="1"/>
  <c r="AY272" i="1" a="1"/>
  <c r="AV29" i="1" a="1"/>
  <c r="BA76" i="1" a="1"/>
  <c r="AX269" i="1" a="1"/>
  <c r="AZ451" i="1" a="1"/>
  <c r="AY489" i="1" a="1"/>
  <c r="AR592" i="1" a="1"/>
  <c r="AV107" i="1" a="1"/>
  <c r="AV73" i="1" a="1"/>
  <c r="AY118" i="1" a="1"/>
  <c r="AS421" i="1" a="1"/>
  <c r="AX378" i="1" a="1"/>
  <c r="AY290" i="1" a="1"/>
  <c r="AR297" i="1" a="1"/>
  <c r="AP547" i="1" a="1"/>
  <c r="AR591" i="1" a="1"/>
  <c r="AQ25" i="1" a="1"/>
  <c r="AZ108" i="1" a="1"/>
  <c r="AT363" i="1" a="1"/>
  <c r="AT82" i="1" a="1"/>
  <c r="BA386" i="1" a="1"/>
  <c r="BA139" i="1" a="1"/>
  <c r="AV319" i="1" a="1"/>
  <c r="AV622" i="1" a="1"/>
  <c r="AW207" i="1" a="1"/>
  <c r="AV287" i="1" a="1"/>
  <c r="BA590" i="1" a="1"/>
  <c r="AQ425" i="1" a="1"/>
  <c r="AU115" i="1" a="1"/>
  <c r="AR581" i="1" a="1"/>
  <c r="AU390" i="1" a="1"/>
  <c r="AW180" i="1" a="1"/>
  <c r="AY413" i="1" a="1"/>
  <c r="AX563" i="1" a="1"/>
  <c r="BA493" i="1" a="1"/>
  <c r="AW440" i="1" a="1"/>
  <c r="AW63" i="1" a="1"/>
  <c r="AW315" i="1" a="1"/>
  <c r="AZ468" i="1" a="1"/>
  <c r="BA184" i="1" a="1"/>
  <c r="AU182" i="1" a="1"/>
  <c r="BA292" i="1" a="1"/>
  <c r="AS554" i="1" a="1"/>
  <c r="BA450" i="1" a="1"/>
  <c r="AT233" i="1" a="1"/>
  <c r="AZ530" i="1" a="1"/>
  <c r="AQ628" i="1" a="1"/>
  <c r="AU292" i="1" a="1"/>
  <c r="AR615" i="1" a="1"/>
  <c r="AW546" i="1" a="1"/>
  <c r="AW397" i="1" a="1"/>
  <c r="AU215" i="1" a="1"/>
  <c r="AZ226" i="1" a="1"/>
  <c r="BA73" i="1" a="1"/>
  <c r="BA381" i="1" a="1"/>
  <c r="AZ332" i="1" a="1"/>
  <c r="AU461" i="1" a="1"/>
  <c r="AP285" i="1" a="1"/>
  <c r="BA9" i="1" a="1"/>
  <c r="AY211" i="1" a="1"/>
  <c r="AQ288" i="1" a="1"/>
  <c r="BA287" i="1" a="1"/>
  <c r="AR34" i="1" a="1"/>
  <c r="BA176" i="1" a="1"/>
  <c r="AV429" i="1" a="1"/>
  <c r="AW28" i="1" a="1"/>
  <c r="BA179" i="1" a="1"/>
  <c r="AQ577" i="1" a="1"/>
  <c r="BA591" i="1" a="1"/>
  <c r="AW398" i="1" a="1"/>
  <c r="AZ330" i="1" a="1"/>
  <c r="AU274" i="1" a="1"/>
  <c r="AS65" i="1" a="1"/>
  <c r="AT593" i="1" a="1"/>
  <c r="AQ539" i="1" a="1"/>
  <c r="AT19" i="1" a="1"/>
  <c r="AZ534" i="1" a="1"/>
  <c r="AT532" i="1" a="1"/>
  <c r="AX99" i="1" a="1"/>
  <c r="AV53" i="1" a="1"/>
  <c r="AV596" i="1" a="1"/>
  <c r="AX300" i="1" a="1"/>
  <c r="AY508" i="1" a="1"/>
  <c r="AT338" i="1" a="1"/>
  <c r="AX96" i="1" a="1"/>
  <c r="AQ42" i="1" a="1"/>
  <c r="AV392" i="1" a="1"/>
  <c r="AQ161" i="1" a="1"/>
  <c r="AQ618" i="1" a="1"/>
  <c r="AT482" i="1" a="1"/>
  <c r="AU345" i="1" a="1"/>
  <c r="AS437" i="1" a="1"/>
  <c r="AR160" i="1" a="1"/>
  <c r="AX470" i="1" a="1"/>
  <c r="AY519" i="1" a="1"/>
  <c r="AQ237" i="1" a="1"/>
  <c r="AU369" i="1" a="1"/>
  <c r="AS219" i="1" a="1"/>
  <c r="BA302" i="1" a="1"/>
  <c r="AV260" i="1" a="1"/>
  <c r="BA276" i="1" a="1"/>
  <c r="AZ11" i="1" a="1"/>
  <c r="AT203" i="1" a="1"/>
  <c r="AZ592" i="1" a="1"/>
  <c r="AP192" i="1" a="1"/>
  <c r="AX129" i="1" a="1"/>
  <c r="AS156" i="1" a="1"/>
  <c r="AS579" i="1" a="1"/>
  <c r="AY226" i="1" a="1"/>
  <c r="AR315" i="1" a="1"/>
  <c r="AW8" i="1" a="1"/>
  <c r="AZ223" i="1" a="1"/>
  <c r="AY375" i="1" a="1"/>
  <c r="AU312" i="1" a="1"/>
  <c r="AY438" i="1" a="1"/>
  <c r="AY560" i="1" a="1"/>
  <c r="AX540" i="1" a="1"/>
  <c r="AU42" i="1" a="1"/>
  <c r="AU509" i="1" a="1"/>
  <c r="AR378" i="1" a="1"/>
  <c r="BA446" i="1" a="1"/>
  <c r="AY295" i="1" a="1"/>
  <c r="AS254" i="1" a="1"/>
  <c r="AS102" i="1" a="1"/>
  <c r="AS11" i="1" a="1"/>
  <c r="AR27" i="1" a="1"/>
  <c r="AP565" i="1" a="1"/>
  <c r="AW594" i="1" a="1"/>
  <c r="AR288" i="1" a="1"/>
  <c r="AU76" i="1" a="1"/>
  <c r="AY407" i="1" a="1"/>
  <c r="AU53" i="1" a="1"/>
  <c r="AV291" i="1" a="1"/>
  <c r="AW20" i="1" a="1"/>
  <c r="AT425" i="1" a="1"/>
  <c r="AZ193" i="1" a="1"/>
  <c r="AY271" i="1" a="1"/>
  <c r="AX279" i="1" a="1"/>
  <c r="AR407" i="1" a="1"/>
  <c r="AZ8" i="1" a="1"/>
  <c r="AP163" i="1" a="1"/>
  <c r="AS180" i="1" a="1"/>
  <c r="AV325" i="1" a="1"/>
  <c r="AT243" i="1" a="1"/>
  <c r="AV579" i="1" a="1"/>
  <c r="AZ586" i="1" a="1"/>
  <c r="AR55" i="1" a="1"/>
  <c r="AQ315" i="1" a="1"/>
  <c r="AP480" i="1" a="1"/>
  <c r="AR429" i="1" a="1"/>
  <c r="AW5" i="1" a="1"/>
  <c r="AW500" i="1" a="1"/>
  <c r="AW186" i="1" a="1"/>
  <c r="AX581" i="1" a="1"/>
  <c r="BA485" i="1" a="1"/>
  <c r="AR73" i="1" a="1"/>
  <c r="BA559" i="1" a="1"/>
  <c r="AT387" i="1" a="1"/>
  <c r="AV568" i="1" a="1"/>
  <c r="AV80" i="1" a="1"/>
  <c r="AX242" i="1" a="1"/>
  <c r="AV520" i="1" a="1"/>
  <c r="AS99" i="1" a="1"/>
  <c r="AW509" i="1" a="1"/>
  <c r="AW578" i="1" a="1"/>
  <c r="BA59" i="1" a="1"/>
  <c r="AR437" i="1" a="1"/>
  <c r="AV323" i="1" a="1"/>
  <c r="AQ338" i="1" a="1"/>
  <c r="AY73" i="1" a="1"/>
  <c r="AT396" i="1" a="1"/>
  <c r="AU28" i="1" a="1"/>
  <c r="AZ102" i="1" a="1"/>
  <c r="AZ450" i="1" a="1"/>
  <c r="AU269" i="1" a="1"/>
  <c r="AW294" i="1" a="1"/>
  <c r="AR623" i="1" a="1"/>
  <c r="AQ20" i="1" a="1"/>
  <c r="BA285" i="1" a="1"/>
  <c r="AY82" i="1" a="1"/>
  <c r="BA574" i="1" a="1"/>
  <c r="AT571" i="1" a="1"/>
  <c r="AX629" i="1" a="1"/>
  <c r="AU410" i="1" a="1"/>
  <c r="AX473" i="1" a="1"/>
  <c r="AT485" i="1" a="1"/>
  <c r="AV289" i="1" a="1"/>
  <c r="AZ150" i="1" a="1"/>
  <c r="AX575" i="1" a="1"/>
  <c r="AX410" i="1" a="1"/>
  <c r="AV381" i="1" a="1"/>
  <c r="AR483" i="1" a="1"/>
  <c r="AU132" i="1" a="1"/>
  <c r="AR20" i="1" a="1"/>
  <c r="AU7" i="1" a="1"/>
  <c r="AZ75" i="1" a="1"/>
  <c r="AU165" i="1" a="1"/>
  <c r="BA17" i="1" a="1"/>
  <c r="AU604" i="1" a="1"/>
  <c r="AW512" i="1" a="1"/>
  <c r="AZ225" i="1" a="1"/>
  <c r="AW553" i="1" a="1"/>
  <c r="AP299" i="1" a="1"/>
  <c r="AY377" i="1" a="1"/>
  <c r="AV445" i="1" a="1"/>
  <c r="AW364" i="1" a="1"/>
  <c r="AY91" i="1" a="1"/>
  <c r="AP587" i="1" a="1"/>
  <c r="BA408" i="1" a="1"/>
  <c r="AR47" i="1" a="1"/>
  <c r="AW511" i="1" a="1"/>
  <c r="AR575" i="1" a="1"/>
  <c r="AV202" i="1" a="1"/>
  <c r="AU558" i="1" a="1"/>
  <c r="AZ167" i="1" a="1"/>
  <c r="AQ218" i="1" a="1"/>
  <c r="AQ287" i="1" a="1"/>
  <c r="AR10" i="1" a="1"/>
  <c r="AZ259" i="1" a="1"/>
  <c r="AV139" i="1" a="1"/>
  <c r="AV597" i="1" a="1"/>
  <c r="AZ401" i="1" a="1"/>
  <c r="AZ352" i="1" a="1"/>
  <c r="AY502" i="1" a="1"/>
  <c r="AT3" i="1" a="1"/>
  <c r="AQ554" i="1" a="1"/>
  <c r="AZ133" i="1" a="1"/>
  <c r="AZ13" i="1" a="1"/>
  <c r="AY524" i="1" a="1"/>
  <c r="AV594" i="1" a="1"/>
  <c r="AP59" i="1" a="1"/>
  <c r="AU510" i="1" a="1"/>
  <c r="AR11" i="1" a="1"/>
  <c r="AW9" i="1" a="1"/>
  <c r="AU294" i="1" a="1"/>
  <c r="BA60" i="1" a="1"/>
  <c r="AU325" i="1" a="1"/>
  <c r="AZ59" i="1" a="1"/>
  <c r="AQ633" i="1" a="1"/>
  <c r="AV32" i="1" a="1"/>
  <c r="AV537" i="1" a="1"/>
  <c r="AV608" i="1" a="1"/>
  <c r="AY624" i="1" a="1"/>
  <c r="AW14" i="1" a="1"/>
  <c r="AZ267" i="1" a="1"/>
  <c r="AV389" i="1" a="1"/>
  <c r="BA107" i="1" a="1"/>
  <c r="AW132" i="1" a="1"/>
  <c r="BA388" i="1" a="1"/>
  <c r="AX425" i="1" a="1"/>
  <c r="BA523" i="1" a="1"/>
  <c r="AW399" i="1" a="1"/>
  <c r="AS86" i="1" a="1"/>
  <c r="AX260" i="1" a="1"/>
  <c r="BA35" i="1" a="1"/>
  <c r="AZ606" i="1" a="1"/>
  <c r="AQ588" i="1" a="1"/>
  <c r="AS20" i="1" a="1"/>
  <c r="AU50" i="1" a="1"/>
  <c r="AV192" i="1" a="1"/>
  <c r="AZ561" i="1" a="1"/>
  <c r="BA526" i="1" a="1"/>
  <c r="AY528" i="1" a="1"/>
  <c r="AQ398" i="1" a="1"/>
  <c r="AZ420" i="1" a="1"/>
  <c r="AR634" i="1" a="1"/>
  <c r="AU189" i="1" a="1"/>
  <c r="BA433" i="1" a="1"/>
  <c r="AW352" i="1" a="1"/>
  <c r="BA102" i="1" a="1"/>
  <c r="BA120" i="1" a="1"/>
  <c r="AR214" i="1" a="1"/>
  <c r="BA472" i="1" a="1"/>
  <c r="AQ271" i="1" a="1"/>
  <c r="AV231" i="1" a="1"/>
  <c r="AZ212" i="1" a="1"/>
  <c r="AS336" i="1" a="1"/>
  <c r="AY170" i="1" a="1"/>
  <c r="AT580" i="1" a="1"/>
  <c r="AP562" i="1" a="1"/>
  <c r="AV46" i="1" a="1"/>
  <c r="AU301" i="1" a="1"/>
  <c r="AW614" i="1" a="1"/>
  <c r="AR219" i="1" a="1"/>
  <c r="AY437" i="1" a="1"/>
  <c r="AQ84" i="1" a="1"/>
  <c r="AP374" i="1" a="1"/>
  <c r="AX131" i="1" a="1"/>
  <c r="AQ292" i="1" a="1"/>
  <c r="AP46" i="1" a="1"/>
  <c r="AU166" i="1" a="1"/>
  <c r="AY85" i="1" a="1"/>
  <c r="AT609" i="1" a="1"/>
  <c r="AT253" i="1" a="1"/>
  <c r="AY153" i="1" a="1"/>
  <c r="AV560" i="1" a="1"/>
  <c r="AU214" i="1" a="1"/>
  <c r="AT7" i="1" a="1"/>
  <c r="AT584" i="1" a="1"/>
  <c r="BA630" i="1" a="1"/>
  <c r="AQ23" i="1" a="1"/>
  <c r="AQ599" i="1" a="1"/>
  <c r="AX461" i="1" a="1"/>
  <c r="AS438" i="1" a="1"/>
  <c r="AR609" i="1" a="1"/>
  <c r="AU579" i="1" a="1"/>
  <c r="AZ392" i="1" a="1"/>
  <c r="AQ43" i="1" a="1"/>
  <c r="AZ465" i="1" a="1"/>
  <c r="AW319" i="1" a="1"/>
  <c r="AS10" i="1" a="1"/>
  <c r="AQ81" i="1" a="1"/>
  <c r="AU518" i="1" a="1"/>
  <c r="AX546" i="1" a="1"/>
  <c r="AY475" i="1" a="1"/>
  <c r="AP71" i="1" a="1"/>
  <c r="AY154" i="1" a="1"/>
  <c r="AX98" i="1" a="1"/>
  <c r="AQ214" i="1" a="1"/>
  <c r="AU496" i="1" a="1"/>
  <c r="AR381" i="1" a="1"/>
  <c r="AY628" i="1" a="1"/>
  <c r="AY571" i="1" a="1"/>
  <c r="AQ231" i="1" a="1"/>
  <c r="AX34" i="1" a="1"/>
  <c r="AW128" i="1" a="1"/>
  <c r="AX512" i="1" a="1"/>
  <c r="AV272" i="1" a="1"/>
  <c r="AS581" i="1" a="1"/>
  <c r="AX550" i="1" a="1"/>
  <c r="AU144" i="1" a="1"/>
  <c r="BA320" i="1" a="1"/>
  <c r="AY24" i="1" a="1"/>
  <c r="AZ576" i="1" a="1"/>
  <c r="BA219" i="1" a="1"/>
  <c r="AT529" i="1" a="1"/>
  <c r="AP380" i="1" a="1"/>
  <c r="AY143" i="1" a="1"/>
  <c r="AR619" i="1" a="1"/>
  <c r="AV79" i="1" a="1"/>
  <c r="BA293" i="1" a="1"/>
  <c r="AP7" i="1" a="1"/>
  <c r="AY60" i="1" a="1"/>
  <c r="BA67" i="1" a="1"/>
  <c r="AZ269" i="1" a="1"/>
  <c r="AW375" i="1" a="1"/>
  <c r="AY613" i="1" a="1"/>
  <c r="AR37" i="1" a="1"/>
  <c r="AZ92" i="1" a="1"/>
  <c r="AW287" i="1" a="1"/>
  <c r="BA264" i="1" a="1"/>
  <c r="AZ148" i="1" a="1"/>
  <c r="AY224" i="1" a="1"/>
  <c r="AP37" i="1" a="1"/>
  <c r="BA410" i="1" a="1"/>
  <c r="AZ513" i="1" a="1"/>
  <c r="BA401" i="1" a="1"/>
  <c r="AZ388" i="1" a="1"/>
  <c r="AV31" i="1" a="1"/>
  <c r="AZ485" i="1" a="1"/>
  <c r="AR528" i="1" a="1"/>
  <c r="AW507" i="1" a="1"/>
  <c r="AS403" i="1" a="1"/>
  <c r="AV101" i="1" a="1"/>
  <c r="AU113" i="1" a="1"/>
  <c r="AR54" i="1" a="1"/>
  <c r="AX14" i="1" a="1"/>
  <c r="AU307" i="1" a="1"/>
  <c r="AU298" i="1" a="1"/>
  <c r="AX383" i="1" a="1"/>
  <c r="AS629" i="1" a="1"/>
  <c r="AT500" i="1" a="1"/>
  <c r="BA555" i="1" a="1"/>
  <c r="AR211" i="1" a="1"/>
  <c r="BA286" i="1" a="1"/>
  <c r="AY435" i="1" a="1"/>
  <c r="BA152" i="1" a="1"/>
  <c r="AY324" i="1" a="1"/>
  <c r="AU625" i="1" a="1"/>
  <c r="AR604" i="1" a="1"/>
  <c r="BA253" i="1" a="1"/>
  <c r="AP477" i="1" a="1"/>
  <c r="AW233" i="1" a="1"/>
  <c r="AQ593" i="1" a="1"/>
  <c r="AV600" i="1" a="1"/>
  <c r="AP120" i="1" a="1"/>
  <c r="BA516" i="1" a="1"/>
  <c r="AU554" i="1" a="1"/>
  <c r="AV60" i="1" a="1"/>
  <c r="AR194" i="1" a="1"/>
  <c r="AZ66" i="1" a="1"/>
  <c r="AS602" i="1" a="1"/>
  <c r="AY36" i="1" a="1"/>
  <c r="AX50" i="1" a="1"/>
  <c r="AS192" i="1" a="1"/>
  <c r="AV378" i="1" a="1"/>
  <c r="AX625" i="1" a="1"/>
  <c r="AT570" i="1" a="1"/>
  <c r="AU462" i="1" a="1"/>
  <c r="AY214" i="1" a="1"/>
  <c r="AT106" i="1" a="1"/>
  <c r="AU520" i="1" a="1"/>
  <c r="AV407" i="1" a="1"/>
  <c r="AQ363" i="1" a="1"/>
  <c r="AY62" i="1" a="1"/>
  <c r="AX235" i="1" a="1"/>
  <c r="AX616" i="1" a="1"/>
  <c r="AZ189" i="1" a="1"/>
  <c r="AU454" i="1" a="1"/>
  <c r="AQ523" i="1" a="1"/>
  <c r="AS370" i="1" a="1"/>
  <c r="AV256" i="1" a="1"/>
  <c r="AX252" i="1" a="1"/>
  <c r="AY463" i="1" a="1"/>
  <c r="AR554" i="1" a="1"/>
  <c r="AV77" i="1" a="1"/>
  <c r="AY186" i="1" a="1"/>
  <c r="AQ83" i="1" a="1"/>
  <c r="AR213" i="1" a="1"/>
  <c r="AX411" i="1" a="1"/>
  <c r="AX90" i="1" a="1"/>
  <c r="AW529" i="1" a="1"/>
  <c r="AX379" i="1" a="1"/>
  <c r="AZ78" i="1" a="1"/>
  <c r="AQ216" i="1" a="1"/>
  <c r="AW616" i="1" a="1"/>
  <c r="AX446" i="1" a="1"/>
  <c r="AY611" i="1" a="1"/>
  <c r="AZ185" i="1" a="1"/>
  <c r="AS560" i="1" a="1"/>
  <c r="AT246" i="1" a="1"/>
  <c r="AT562" i="1" a="1"/>
  <c r="AT133" i="1" a="1"/>
  <c r="AR267" i="1" a="1"/>
  <c r="AX626" i="1" a="1"/>
  <c r="AS280" i="1" a="1"/>
  <c r="AT501" i="1" a="1"/>
  <c r="AS118" i="1" a="1"/>
  <c r="AQ331" i="1" a="1"/>
  <c r="AR545" i="1" a="1"/>
  <c r="AR46" i="1" a="1"/>
  <c r="AY265" i="1" a="1"/>
  <c r="AZ407" i="1" a="1"/>
  <c r="AT340" i="1" a="1"/>
  <c r="AS443" i="1" a="1"/>
  <c r="AX311" i="1" a="1"/>
  <c r="AY372" i="1" a="1"/>
  <c r="AZ603" i="1" a="1"/>
  <c r="BA277" i="1" a="1"/>
  <c r="AV3" i="1" a="1"/>
  <c r="AS215" i="1" a="1"/>
  <c r="AV411" i="1" a="1"/>
  <c r="AX171" i="1" a="1"/>
  <c r="AP598" i="1" a="1"/>
  <c r="AW466" i="1" a="1"/>
  <c r="AZ370" i="1" a="1"/>
  <c r="AY580" i="1" a="1"/>
  <c r="AU387" i="1" a="1"/>
  <c r="AY236" i="1" a="1"/>
  <c r="AT6" i="1" a="1"/>
  <c r="BA474" i="1" a="1"/>
  <c r="AX123" i="1" a="1"/>
  <c r="AU170" i="1" a="1"/>
  <c r="AT437" i="1" a="1"/>
  <c r="AQ147" i="1" a="1"/>
  <c r="AQ52" i="1" a="1"/>
  <c r="AR296" i="1" a="1"/>
  <c r="AY404" i="1" a="1"/>
  <c r="AV15" i="1" a="1"/>
  <c r="AY239" i="1" a="1"/>
  <c r="AX103" i="1" a="1"/>
  <c r="AP357" i="1" a="1"/>
  <c r="AX608" i="1" a="1"/>
  <c r="AR538" i="1" a="1"/>
  <c r="AW266" i="1" a="1"/>
  <c r="AU408" i="1" a="1"/>
  <c r="AX47" i="1" a="1"/>
  <c r="AQ58" i="1" a="1"/>
  <c r="BA353" i="1" a="1"/>
  <c r="AS623" i="1" a="1"/>
  <c r="AY562" i="1" a="1"/>
  <c r="AU483" i="1" a="1"/>
  <c r="AZ111" i="1" a="1"/>
  <c r="BA281" i="1" a="1"/>
  <c r="AS305" i="1" a="1"/>
  <c r="AZ333" i="1" a="1"/>
  <c r="AS583" i="1" a="1"/>
  <c r="AW629" i="1" a="1"/>
  <c r="AP595" i="1" a="1"/>
  <c r="AT469" i="1" a="1"/>
  <c r="BA517" i="1" a="1"/>
  <c r="AZ63" i="1" a="1"/>
  <c r="AQ188" i="1" a="1"/>
  <c r="BA556" i="1" a="1"/>
  <c r="AT390" i="1" a="1"/>
  <c r="AP210" i="1" a="1"/>
  <c r="AR487" i="1" a="1"/>
  <c r="AQ263" i="1" a="1"/>
  <c r="AT74" i="1" a="1"/>
  <c r="AU322" i="1" a="1"/>
  <c r="AZ154" i="1" a="1"/>
  <c r="AP634" i="1" a="1"/>
  <c r="BA215" i="1" a="1"/>
  <c r="AU39" i="1" a="1"/>
  <c r="AX70" i="1" a="1"/>
  <c r="BA5" i="1" a="1"/>
  <c r="AW292" i="1" a="1"/>
  <c r="AW157" i="1" a="1"/>
  <c r="AW119" i="1" a="1"/>
  <c r="AZ564" i="1" a="1"/>
  <c r="BA525" i="1" a="1"/>
  <c r="AT239" i="1" a="1"/>
  <c r="AZ284" i="1" a="1"/>
  <c r="AX188" i="1" a="1"/>
  <c r="AZ100" i="1" a="1"/>
  <c r="AT270" i="1" a="1"/>
  <c r="AQ485" i="1" a="1"/>
  <c r="AW85" i="1" a="1"/>
  <c r="AY319" i="1" a="1"/>
  <c r="AR209" i="1" a="1"/>
  <c r="AZ195" i="1" a="1"/>
  <c r="AY131" i="1" a="1"/>
  <c r="AU146" i="1" a="1"/>
  <c r="AX407" i="1" a="1"/>
  <c r="AZ351" i="1" a="1"/>
  <c r="AU211" i="1" a="1"/>
  <c r="AQ586" i="1" a="1"/>
  <c r="AX585" i="1" a="1"/>
  <c r="AZ206" i="1" a="1"/>
  <c r="AZ106" i="1" a="1"/>
  <c r="AY43" i="1" a="1"/>
  <c r="AU239" i="1" a="1"/>
  <c r="AW118" i="1" a="1"/>
  <c r="AS366" i="1" a="1"/>
  <c r="AW632" i="1" a="1"/>
  <c r="AZ153" i="1" a="1"/>
  <c r="AY348" i="1" a="1"/>
  <c r="AS76" i="1" a="1"/>
  <c r="AP601" i="1" a="1"/>
  <c r="AZ470" i="1" a="1"/>
  <c r="AP78" i="1" a="1"/>
  <c r="AW450" i="1" a="1"/>
  <c r="AX287" i="1" a="1"/>
  <c r="BA106" i="1" a="1"/>
  <c r="AT44" i="1" a="1"/>
  <c r="AZ232" i="1" a="1"/>
  <c r="AR252" i="1" a="1"/>
  <c r="AP557" i="1" a="1"/>
  <c r="AX602" i="1" a="1"/>
  <c r="BA327" i="1" a="1"/>
  <c r="AZ508" i="1" a="1"/>
  <c r="AW92" i="1" a="1"/>
  <c r="AS497" i="1" a="1"/>
  <c r="AQ203" i="1" a="1"/>
  <c r="AR564" i="1" a="1"/>
  <c r="AS101" i="1" a="1"/>
  <c r="AY498" i="1" a="1"/>
  <c r="AS486" i="1" a="1"/>
  <c r="AT235" i="1" a="1"/>
  <c r="AQ626" i="1" a="1"/>
  <c r="AV346" i="1" a="1"/>
  <c r="AY123" i="1" a="1"/>
  <c r="BA100" i="1" a="1"/>
  <c r="AR348" i="1" a="1"/>
  <c r="AX418" i="1" a="1"/>
  <c r="AU169" i="1" a="1"/>
  <c r="BA604" i="1" a="1"/>
  <c r="BA546" i="1" a="1"/>
  <c r="AS51" i="1" a="1"/>
  <c r="AX200" i="1" a="1"/>
  <c r="AR457" i="1" a="1"/>
  <c r="AZ187" i="1" a="1"/>
  <c r="AT24" i="1" a="1"/>
  <c r="AV327" i="1" a="1"/>
  <c r="AY64" i="1" a="1"/>
  <c r="AZ466" i="1" a="1"/>
  <c r="AS587" i="1" a="1"/>
  <c r="AZ368" i="1" a="1"/>
  <c r="AQ573" i="1" a="1"/>
  <c r="AP48" i="1" a="1"/>
  <c r="AR48" i="1" a="1"/>
  <c r="AQ582" i="1" a="1"/>
  <c r="AV156" i="1" a="1"/>
  <c r="AY353" i="1" a="1"/>
  <c r="AX161" i="1" a="1"/>
  <c r="AS281" i="1" a="1"/>
  <c r="AR440" i="1" a="1"/>
  <c r="AS138" i="1" a="1"/>
  <c r="AQ486" i="1" a="1"/>
  <c r="AV334" i="1" a="1"/>
  <c r="AX275" i="1" a="1"/>
  <c r="AZ436" i="1" a="1"/>
  <c r="BA503" i="1" a="1"/>
  <c r="AW286" i="1" a="1"/>
  <c r="AT608" i="1" a="1"/>
  <c r="AP293" i="1" a="1"/>
  <c r="AP287" i="1" a="1"/>
  <c r="AT79" i="1" a="1"/>
  <c r="AV159" i="1" a="1"/>
  <c r="AV476" i="1" a="1"/>
  <c r="AW634" i="1" a="1"/>
  <c r="AS477" i="1" a="1"/>
  <c r="BA168" i="1" a="1"/>
  <c r="AR332" i="1" a="1"/>
  <c r="AY31" i="1" a="1"/>
  <c r="AS44" i="1" a="1"/>
  <c r="AY203" i="1" a="1"/>
  <c r="AU534" i="1" a="1"/>
  <c r="AX412" i="1" a="1"/>
  <c r="BA231" i="1" a="1"/>
  <c r="AX318" i="1" a="1"/>
  <c r="AS270" i="1" a="1"/>
  <c r="AS606" i="1" a="1"/>
  <c r="AV102" i="1" a="1"/>
  <c r="AU58" i="1" a="1"/>
  <c r="AS635" i="1" a="1"/>
  <c r="BA622" i="1" a="1"/>
  <c r="AX295" i="1" a="1"/>
  <c r="AP386" i="1" a="1"/>
  <c r="AT516" i="1" a="1"/>
  <c r="AZ453" i="1" a="1"/>
  <c r="BA452" i="1" a="1"/>
  <c r="AZ380" i="1" a="1"/>
  <c r="AZ12" i="1" a="1"/>
  <c r="AQ612" i="1" a="1"/>
  <c r="AU97" i="1" a="1"/>
  <c r="AR239" i="1" a="1"/>
  <c r="AS495" i="1" a="1"/>
  <c r="AY21" i="1" a="1"/>
  <c r="BA577" i="1" a="1"/>
  <c r="AW199" i="1" a="1"/>
  <c r="AP592" i="1" a="1"/>
  <c r="BA492" i="1" a="1"/>
  <c r="AS17" i="1" a="1"/>
  <c r="AS586" i="1" a="1"/>
  <c r="AX37" i="1" a="1"/>
  <c r="AY386" i="1" a="1"/>
  <c r="AZ499" i="1" a="1"/>
  <c r="AY29" i="1" a="1"/>
  <c r="AV451" i="1" a="1"/>
  <c r="AU541" i="1" a="1"/>
  <c r="BA65" i="1" a="1"/>
  <c r="AY219" i="1" a="1"/>
  <c r="AS78" i="1" a="1"/>
  <c r="AW82" i="1" a="1"/>
  <c r="AP383" i="1" a="1"/>
  <c r="AP87" i="1" a="1"/>
  <c r="AS123" i="1" a="1"/>
  <c r="AV382" i="1" a="1"/>
  <c r="AX628" i="1" a="1"/>
  <c r="AR186" i="1" a="1"/>
  <c r="AX62" i="1" a="1"/>
  <c r="AR271" i="1" a="1"/>
  <c r="AY232" i="1" a="1"/>
  <c r="AY57" i="1" a="1"/>
  <c r="AY436" i="1" a="1"/>
  <c r="AX495" i="1" a="1"/>
  <c r="AT454" i="1" a="1"/>
  <c r="AP103" i="1" a="1"/>
  <c r="AS90" i="1" a="1"/>
  <c r="AZ490" i="1" a="1"/>
  <c r="AT192" i="1" a="1"/>
  <c r="AT517" i="1" a="1"/>
  <c r="AV620" i="1" a="1"/>
  <c r="AP487" i="1" a="1"/>
  <c r="BA145" i="1" a="1"/>
  <c r="AY479" i="1" a="1"/>
  <c r="AP52" i="1" a="1"/>
  <c r="AP585" i="1" a="1"/>
  <c r="AW147" i="1" a="1"/>
  <c r="AT287" i="1" a="1"/>
  <c r="BA508" i="1" a="1"/>
  <c r="AX142" i="1" a="1"/>
  <c r="AW593" i="1" a="1"/>
  <c r="AX9" i="1" a="1"/>
  <c r="AR184" i="1" a="1"/>
  <c r="AS343" i="1" a="1"/>
  <c r="AZ374" i="1" a="1"/>
  <c r="AX382" i="1" a="1"/>
  <c r="AW300" i="1" a="1"/>
  <c r="AP622" i="1" a="1"/>
  <c r="AR525" i="1" a="1"/>
  <c r="AR80" i="1" a="1"/>
  <c r="AR81" i="1" a="1"/>
  <c r="AU415" i="1" a="1"/>
  <c r="AT508" i="1" a="1"/>
  <c r="BA223" i="1" a="1"/>
  <c r="AV263" i="1" a="1"/>
  <c r="AW372" i="1" a="1"/>
  <c r="AT441" i="1" a="1"/>
  <c r="AY69" i="1" a="1"/>
  <c r="AS523" i="1" a="1"/>
  <c r="AQ185" i="1" a="1"/>
  <c r="AQ220" i="1" a="1"/>
  <c r="AV362" i="1" a="1"/>
  <c r="AY547" i="1" a="1"/>
  <c r="AW289" i="1" a="1"/>
  <c r="AZ70" i="1" a="1"/>
  <c r="AX10" i="1" a="1"/>
  <c r="BA122" i="1" a="1"/>
  <c r="AZ435" i="1" a="1"/>
  <c r="AZ602" i="1" a="1"/>
  <c r="AS257" i="1" a="1"/>
  <c r="AT616" i="1" a="1"/>
  <c r="AR295" i="1" a="1"/>
  <c r="AP449" i="1" a="1"/>
  <c r="AT42" i="1" a="1"/>
  <c r="AR500" i="1" a="1"/>
  <c r="AX357" i="1" a="1"/>
  <c r="AW291" i="1" a="1"/>
  <c r="AZ437" i="1" a="1"/>
  <c r="AQ634" i="1" a="1"/>
  <c r="AQ312" i="1" a="1"/>
  <c r="AX116" i="1" a="1"/>
  <c r="AR112" i="1" a="1"/>
  <c r="AW621" i="1" a="1"/>
  <c r="BA564" i="1" a="1"/>
  <c r="AR193" i="1" a="1"/>
  <c r="AV423" i="1" a="1"/>
  <c r="AR605" i="1" a="1"/>
  <c r="AU568" i="1" a="1"/>
  <c r="AZ591" i="1" a="1"/>
  <c r="AQ302" i="1" a="1"/>
  <c r="AP286" i="1" a="1"/>
  <c r="AZ445" i="1" a="1"/>
  <c r="AX518" i="1" a="1"/>
  <c r="AX310" i="1" a="1"/>
  <c r="AP472" i="1" a="1"/>
  <c r="AZ235" i="1" a="1"/>
  <c r="AU177" i="1" a="1"/>
  <c r="AS294" i="1" a="1"/>
  <c r="BA412" i="1" a="1"/>
  <c r="AX574" i="1" a="1"/>
  <c r="AZ46" i="1" a="1"/>
  <c r="AY471" i="1" a="1"/>
  <c r="AT594" i="1" a="1"/>
  <c r="AX583" i="1" a="1"/>
  <c r="AU546" i="1" a="1"/>
  <c r="AT234" i="1" a="1"/>
  <c r="AV267" i="1" a="1"/>
  <c r="AX166" i="1" a="1"/>
  <c r="AV497" i="1" a="1"/>
  <c r="AZ500" i="1" a="1"/>
  <c r="BA20" i="1" a="1"/>
  <c r="AV185" i="1" a="1"/>
  <c r="AW308" i="1" a="1"/>
  <c r="AS575" i="1" a="1"/>
  <c r="BA504" i="1" a="1"/>
  <c r="AY399" i="1" a="1"/>
  <c r="AW146" i="1" a="1"/>
  <c r="AW76" i="1" a="1"/>
  <c r="AU36" i="1" a="1"/>
  <c r="AY50" i="1" a="1"/>
  <c r="AW596" i="1" a="1"/>
  <c r="AP602" i="1" a="1"/>
  <c r="BA495" i="1" a="1"/>
  <c r="AT207" i="1" a="1"/>
  <c r="AP462" i="1" a="1"/>
  <c r="AU221" i="1" a="1"/>
  <c r="AR307" i="1" a="1"/>
  <c r="AP265" i="1" a="1"/>
  <c r="BA111" i="1" a="1"/>
  <c r="AR94" i="1" a="1"/>
  <c r="AX277" i="1" a="1"/>
  <c r="BA194" i="1" a="1"/>
  <c r="AX610" i="1" a="1"/>
  <c r="AY387" i="1" a="1"/>
  <c r="AQ606" i="1" a="1"/>
  <c r="AS4" i="1" a="1"/>
  <c r="BA458" i="1" a="1"/>
  <c r="AW402" i="1" a="1"/>
  <c r="AT282" i="1" a="1"/>
  <c r="AV454" i="1" a="1"/>
  <c r="AS355" i="1" a="1"/>
  <c r="AV461" i="1" a="1"/>
  <c r="AW490" i="1" a="1"/>
  <c r="AT18" i="1" a="1"/>
  <c r="AR289" i="1" a="1"/>
  <c r="AS22" i="1" a="1"/>
  <c r="AW122" i="1" a="1"/>
  <c r="AP246" i="1" a="1"/>
  <c r="AV200" i="1" a="1"/>
  <c r="AR103" i="1" a="1"/>
  <c r="AQ405" i="1" a="1"/>
  <c r="AZ390" i="1" a="1"/>
  <c r="AV609" i="1" a="1"/>
  <c r="AY506" i="1" a="1"/>
  <c r="AZ175" i="1" a="1"/>
  <c r="AV368" i="1" a="1"/>
  <c r="AZ134" i="1" a="1"/>
  <c r="AP444" i="1" a="1"/>
  <c r="AY119" i="1" a="1"/>
  <c r="AQ92" i="1" a="1"/>
  <c r="BA470" i="1" a="1"/>
  <c r="AX354" i="1" a="1"/>
  <c r="AP530" i="1" a="1"/>
  <c r="AS217" i="1" a="1"/>
  <c r="AR611" i="1" a="1"/>
  <c r="AU174" i="1" a="1"/>
  <c r="AV63" i="1" a="1"/>
  <c r="AX250" i="1" a="1"/>
  <c r="AS261" i="1" a="1"/>
  <c r="BA278" i="1" a="1"/>
  <c r="AU45" i="1" a="1"/>
  <c r="AZ291" i="1" a="1"/>
  <c r="AZ510" i="1" a="1"/>
  <c r="BA275" i="1" a="1"/>
  <c r="AY633" i="1" a="1"/>
  <c r="AX32" i="1" a="1"/>
  <c r="AP625" i="1" a="1"/>
  <c r="AT4" i="1" a="1"/>
  <c r="AZ29" i="1" a="1"/>
  <c r="AY54" i="1" a="1"/>
  <c r="AY365" i="1" a="1"/>
  <c r="AQ450" i="1" a="1"/>
  <c r="AZ45" i="1" a="1"/>
  <c r="AT460" i="1" a="1"/>
  <c r="AX271" i="1" a="1"/>
  <c r="BA71" i="1" a="1"/>
  <c r="BA607" i="1" a="1"/>
  <c r="AR606" i="1" a="1"/>
  <c r="AT624" i="1" a="1"/>
  <c r="AR383" i="1" a="1"/>
  <c r="AX573" i="1" a="1"/>
  <c r="AW605" i="1" a="1"/>
  <c r="AP334" i="1" a="1"/>
  <c r="AZ294" i="1" a="1"/>
  <c r="AT41" i="1" a="1"/>
  <c r="AV108" i="1" a="1"/>
  <c r="AR62" i="1" a="1"/>
  <c r="AU633" i="1" a="1"/>
  <c r="AY445" i="1" a="1"/>
  <c r="AT320" i="1" a="1"/>
  <c r="AZ31" i="1" a="1"/>
  <c r="AT248" i="1" a="1"/>
  <c r="AY402" i="1" a="1"/>
  <c r="AQ14" i="1" a="1"/>
  <c r="AZ563" i="1" a="1"/>
  <c r="AX588" i="1" a="1"/>
  <c r="AX426" i="1" a="1"/>
  <c r="AQ29" i="1" a="1"/>
  <c r="AT69" i="1" a="1"/>
  <c r="AX380" i="1" a="1"/>
  <c r="AT65" i="1" a="1"/>
  <c r="AT137" i="1" a="1"/>
  <c r="AS398" i="1" a="1"/>
  <c r="AS504" i="1" a="1"/>
  <c r="AW263" i="1" a="1"/>
  <c r="AR207" i="1" a="1"/>
  <c r="AW495" i="1" a="1"/>
  <c r="BA380" i="1" a="1"/>
  <c r="AZ519" i="1" a="1"/>
  <c r="AT513" i="1" a="1"/>
  <c r="AW258" i="1" a="1"/>
  <c r="AZ384" i="1" a="1"/>
  <c r="AY126" i="1" a="1"/>
  <c r="AP614" i="1" a="1"/>
  <c r="AV605" i="1" a="1"/>
  <c r="AQ256" i="1" a="1"/>
  <c r="AZ196" i="1" a="1"/>
  <c r="AP305" i="1" a="1"/>
  <c r="AY517" i="1" a="1"/>
  <c r="AY574" i="1" a="1"/>
  <c r="AY273" i="1" a="1"/>
  <c r="AZ202" i="1" a="1"/>
  <c r="AX353" i="1" a="1"/>
  <c r="BA594" i="1" a="1"/>
  <c r="AU188" i="1" a="1"/>
  <c r="AR9" i="1" a="1"/>
  <c r="BA99" i="1" a="1"/>
  <c r="AR284" i="1" a="1"/>
  <c r="AY235" i="1" a="1"/>
  <c r="AP422" i="1" a="1"/>
  <c r="AV424" i="1" a="1"/>
  <c r="AY461" i="1" a="1"/>
  <c r="AX214" i="1" a="1"/>
  <c r="AP628" i="1" a="1"/>
  <c r="AV631" i="1" a="1"/>
  <c r="AT412" i="1" a="1"/>
  <c r="AQ262" i="1" a="1"/>
  <c r="AZ355" i="1" a="1"/>
  <c r="AT617" i="1" a="1"/>
  <c r="AY225" i="1" a="1"/>
  <c r="BA390" i="1" a="1"/>
  <c r="BA469" i="1" a="1"/>
  <c r="BA402" i="1" a="1"/>
  <c r="AZ313" i="1" a="1"/>
  <c r="AT388" i="1" a="1"/>
  <c r="AT549" i="1" a="1"/>
  <c r="AX149" i="1" a="1"/>
  <c r="AX600" i="1" a="1"/>
  <c r="AX316" i="1" a="1"/>
  <c r="AT20" i="1" a="1"/>
  <c r="BA47" i="1" a="1"/>
  <c r="AS287" i="1" a="1"/>
  <c r="AX297" i="1" a="1"/>
  <c r="AP635" i="1" a="1"/>
  <c r="AU282" i="1" a="1"/>
  <c r="AV507" i="1" a="1"/>
  <c r="AP363" i="1" a="1"/>
  <c r="AY593" i="1" a="1"/>
  <c r="AT604" i="1" a="1"/>
  <c r="AY397" i="1" a="1"/>
  <c r="BA488" i="1" a="1"/>
  <c r="AW588" i="1" a="1"/>
  <c r="AQ553" i="1" a="1"/>
  <c r="BA58" i="1" a="1"/>
  <c r="BA31" i="1" a="1"/>
  <c r="AP446" i="1" a="1"/>
  <c r="BA521" i="1" a="1"/>
  <c r="AU327" i="1" a="1"/>
  <c r="AS613" i="1" a="1"/>
  <c r="AQ54" i="1" a="1"/>
  <c r="AV624" i="1" a="1"/>
  <c r="BA307" i="1" a="1"/>
  <c r="AZ503" i="1" a="1"/>
  <c r="BA532" i="1" a="1"/>
  <c r="AS200" i="1" a="1"/>
  <c r="AV280" i="1" a="1"/>
  <c r="BA582" i="1" a="1"/>
  <c r="AS332" i="1" a="1"/>
  <c r="AR549" i="1" a="1"/>
  <c r="AZ565" i="1" a="1"/>
  <c r="AP429" i="1" a="1"/>
  <c r="AW111" i="1" a="1"/>
  <c r="AR633" i="1" a="1"/>
  <c r="AX505" i="1" a="1"/>
  <c r="AT256" i="1" a="1"/>
  <c r="AT240" i="1" a="1"/>
  <c r="AP296" i="1" a="1"/>
  <c r="AP208" i="1" a="1"/>
  <c r="AQ488" i="1" a="1"/>
  <c r="AZ426" i="1" a="1"/>
  <c r="AY177" i="1" a="1"/>
  <c r="AP406" i="1" a="1"/>
  <c r="AY487" i="1" a="1"/>
  <c r="AU472" i="1" a="1"/>
  <c r="AY336" i="1" a="1"/>
  <c r="AY280" i="1" a="1"/>
  <c r="AS330" i="1" a="1"/>
  <c r="AZ58" i="1" a="1"/>
  <c r="AR568" i="1" a="1"/>
  <c r="AX245" i="1" a="1"/>
  <c r="AY138" i="1" a="1"/>
  <c r="AS164" i="1" a="1"/>
  <c r="AS621" i="1" a="1"/>
  <c r="AY410" i="1" a="1"/>
  <c r="AZ249" i="1" a="1"/>
  <c r="AU109" i="1" a="1"/>
  <c r="AZ18" i="1" a="1"/>
  <c r="AV305" i="1" a="1"/>
  <c r="AP605" i="1" a="1"/>
  <c r="AQ622" i="1" a="1"/>
  <c r="AQ426" i="1" a="1"/>
  <c r="AY122" i="1" a="1"/>
  <c r="AT626" i="1" a="1"/>
  <c r="AS59" i="1" a="1"/>
  <c r="AX490" i="1" a="1"/>
  <c r="AZ157" i="1" a="1"/>
  <c r="AP603" i="1" a="1"/>
  <c r="AT582" i="1" a="1"/>
  <c r="AR507" i="1" a="1"/>
  <c r="BA268" i="1" a="1"/>
  <c r="AP636" i="1" a="1"/>
  <c r="AY159" i="1" a="1"/>
  <c r="AP238" i="1" a="1"/>
  <c r="AX187" i="1" a="1"/>
  <c r="AQ172" i="1" a="1"/>
  <c r="AX263" i="1" a="1"/>
  <c r="AT353" i="1" a="1"/>
  <c r="AV88" i="1" a="1"/>
  <c r="AY440" i="1" a="1"/>
  <c r="AT309" i="1" a="1"/>
  <c r="AY507" i="1" a="1"/>
  <c r="AP392" i="1" a="1"/>
  <c r="AY405" i="1" a="1"/>
  <c r="AV576" i="1" a="1"/>
  <c r="AZ158" i="1" a="1"/>
  <c r="AS531" i="1" a="1"/>
  <c r="AV182" i="1" a="1"/>
  <c r="AX520" i="1" a="1"/>
  <c r="AW125" i="1" a="1"/>
  <c r="AS331" i="1" a="1"/>
  <c r="AY535" i="1" a="1"/>
  <c r="AY281" i="1" a="1"/>
  <c r="BA214" i="1" a="1"/>
  <c r="AQ437" i="1" a="1"/>
  <c r="AW586" i="1" a="1"/>
  <c r="AZ19" i="1" a="1"/>
  <c r="AP326" i="1" a="1"/>
  <c r="AU247" i="1" a="1"/>
  <c r="AZ132" i="1" a="1"/>
  <c r="AZ266" i="1" a="1"/>
  <c r="AX557" i="1" a="1"/>
  <c r="AW597" i="1" a="1"/>
  <c r="AR50" i="1" a="1"/>
  <c r="BA465" i="1" a="1"/>
  <c r="AY595" i="1" a="1"/>
  <c r="AY395" i="1" a="1"/>
  <c r="AZ412" i="1" a="1"/>
  <c r="AU551" i="1" a="1"/>
  <c r="AV612" i="1" a="1"/>
  <c r="BA190" i="1" a="1"/>
  <c r="AR95" i="1" a="1"/>
  <c r="AW479" i="1" a="1"/>
  <c r="AS369" i="1" a="1"/>
  <c r="AZ630" i="1" a="1"/>
  <c r="AV366" i="1" a="1"/>
  <c r="AP577" i="1" a="1"/>
  <c r="AP617" i="1" a="1"/>
  <c r="BA324" i="1" a="1"/>
  <c r="AZ457" i="1" a="1"/>
  <c r="AZ539" i="1" a="1"/>
  <c r="AQ600" i="1" a="1"/>
  <c r="AQ308" i="1" a="1"/>
  <c r="BA344" i="1" a="1"/>
  <c r="AY349" i="1" a="1"/>
  <c r="AQ491" i="1" a="1"/>
  <c r="AY515" i="1" a="1"/>
  <c r="AU455" i="1" a="1"/>
  <c r="BA258" i="1" a="1"/>
  <c r="AV212" i="1" a="1"/>
  <c r="AX314" i="1" a="1"/>
  <c r="AW135" i="1" a="1"/>
  <c r="AR562" i="1" a="1"/>
  <c r="AU335" i="1" a="1"/>
  <c r="AV535" i="1" a="1"/>
  <c r="AV199" i="1" a="1"/>
  <c r="AX63" i="1" a="1"/>
  <c r="AY351" i="1" a="1"/>
  <c r="AY446" i="1" a="1"/>
  <c r="AS543" i="1" a="1"/>
  <c r="AY371" i="1" a="1"/>
  <c r="AP172" i="1" a="1"/>
  <c r="BA175" i="1" a="1"/>
  <c r="AX233" i="1" a="1"/>
  <c r="AT295" i="1" a="1"/>
  <c r="AX496" i="1" a="1"/>
  <c r="AP104" i="1" a="1"/>
  <c r="AW446" i="1" a="1"/>
  <c r="AW573" i="1" a="1"/>
  <c r="AS46" i="1" a="1"/>
  <c r="BA518" i="1" a="1"/>
  <c r="AZ309" i="1" a="1"/>
  <c r="BA309" i="1" a="1"/>
  <c r="AR8" i="1" a="1"/>
  <c r="AW283" i="1" a="1"/>
  <c r="AX128" i="1" a="1"/>
  <c r="AX38" i="1" a="1"/>
  <c r="AY114" i="1" a="1"/>
  <c r="AP83" i="1" a="1"/>
  <c r="AT370" i="1" a="1"/>
  <c r="AX296" i="1" a="1"/>
  <c r="BA439" i="1" a="1"/>
  <c r="AP339" i="1" a="1"/>
  <c r="AX392" i="1" a="1"/>
  <c r="AQ512" i="1" a="1"/>
  <c r="AQ605" i="1" a="1"/>
  <c r="AP596" i="1" a="1"/>
  <c r="AT43" i="1" a="1"/>
  <c r="AR624" i="1" a="1"/>
  <c r="AX475" i="1" a="1"/>
  <c r="AY79" i="1" a="1"/>
  <c r="AV177" i="1" a="1"/>
  <c r="BA298" i="1" a="1"/>
  <c r="AT30" i="1" a="1"/>
  <c r="AX543" i="1" a="1"/>
  <c r="BA398" i="1" a="1"/>
  <c r="AZ279" i="1" a="1"/>
  <c r="AS546" i="1" a="1"/>
  <c r="AT17" i="1" a="1"/>
  <c r="AW7" i="1" a="1"/>
  <c r="AT221" i="1" a="1"/>
  <c r="AT306" i="1" a="1"/>
  <c r="AU60" i="1" a="1"/>
  <c r="AT161" i="1" a="1"/>
  <c r="BA161" i="1" a="1"/>
  <c r="BA531" i="1" a="1"/>
  <c r="AV438" i="1" a="1"/>
  <c r="AX141" i="1" a="1"/>
  <c r="AZ173" i="1" a="1"/>
  <c r="AY68" i="1" a="1"/>
  <c r="AU477" i="1" a="1"/>
  <c r="AP176" i="1" a="1"/>
  <c r="AZ329" i="1" a="1"/>
  <c r="AP612" i="1" a="1"/>
  <c r="AT116" i="1" a="1"/>
  <c r="AV112" i="1" a="1"/>
  <c r="AT540" i="1" a="1"/>
  <c r="AU100" i="1" a="1"/>
  <c r="AP125" i="1" a="1"/>
  <c r="AT114" i="1" a="1"/>
  <c r="AS104" i="1" a="1"/>
  <c r="AV561" i="1" a="1"/>
  <c r="AZ209" i="1" a="1"/>
  <c r="AY341" i="1" a="1"/>
  <c r="AV539" i="1" a="1"/>
  <c r="AX40" i="1" a="1"/>
  <c r="BA569" i="1" a="1"/>
  <c r="AS298" i="1" a="1"/>
  <c r="AS31" i="1" a="1"/>
  <c r="AV315" i="1" a="1"/>
  <c r="AY299" i="1" a="1"/>
  <c r="BA563" i="1" a="1"/>
  <c r="AR106" i="1" a="1"/>
  <c r="AY140" i="1" a="1"/>
  <c r="AP15" i="1" a="1"/>
  <c r="AX337" i="1" a="1"/>
  <c r="AP489" i="1" a="1"/>
  <c r="AP572" i="1" a="1"/>
  <c r="BA319" i="1" a="1"/>
  <c r="AT574" i="1" a="1"/>
  <c r="AW424" i="1" a="1"/>
  <c r="AX342" i="1" a="1"/>
  <c r="AP288" i="1" a="1"/>
  <c r="AW255" i="1" a="1"/>
  <c r="AZ261" i="1" a="1"/>
  <c r="AX578" i="1" a="1"/>
  <c r="BA21" i="1" a="1"/>
  <c r="AP590" i="1" a="1"/>
  <c r="AQ19" i="1" a="1"/>
  <c r="AQ264" i="1" a="1"/>
  <c r="AZ585" i="1" a="1"/>
  <c r="BA63" i="1" a="1"/>
  <c r="AT551" i="1" a="1"/>
  <c r="AW626" i="1" a="1"/>
  <c r="AT78" i="1" a="1"/>
  <c r="AV510" i="1" a="1"/>
  <c r="AX42" i="1" a="1"/>
  <c r="AZ159" i="1" a="1"/>
  <c r="AT523" i="1" a="1"/>
  <c r="AP548" i="1" a="1"/>
  <c r="AS163" i="1" a="1"/>
  <c r="AW107" i="1" a="1"/>
  <c r="BA600" i="1" a="1"/>
  <c r="AZ5" i="1" a="1"/>
  <c r="AT619" i="1" a="1"/>
  <c r="AR423" i="1" a="1"/>
  <c r="AZ618" i="1" a="1"/>
  <c r="AV574" i="1" a="1"/>
  <c r="AT461" i="1" a="1"/>
  <c r="AT581" i="1" a="1"/>
  <c r="AX604" i="1" a="1"/>
  <c r="AP216" i="1" a="1"/>
  <c r="AP510" i="1" a="1"/>
  <c r="AW427" i="1" a="1"/>
  <c r="AT612" i="1" a="1"/>
  <c r="AS406" i="1" a="1"/>
  <c r="AX593" i="1" a="1"/>
  <c r="AQ615" i="1" a="1"/>
  <c r="BA443" i="1" a="1"/>
  <c r="AR283" i="1" a="1"/>
  <c r="AW24" i="1" a="1"/>
  <c r="AW501" i="1" a="1"/>
  <c r="AT623" i="1" a="1"/>
  <c r="AU433" i="1" a="1"/>
  <c r="AR243" i="1" a="1"/>
  <c r="AY19" i="1" a="1"/>
  <c r="AP475" i="1" a="1"/>
  <c r="AV330" i="1" a="1"/>
  <c r="AV578" i="1" a="1"/>
  <c r="AS589" i="1" a="1"/>
  <c r="AZ322" i="1" a="1"/>
  <c r="BA338" i="1" a="1"/>
  <c r="AP110" i="1" a="1"/>
  <c r="AW611" i="1" a="1"/>
  <c r="AZ425" i="1" a="1"/>
  <c r="AQ267" i="1" a="1"/>
  <c r="AW42" i="1" a="1"/>
  <c r="BA340" i="1" a="1"/>
  <c r="AR404" i="1" a="1"/>
  <c r="AZ22" i="1" a="1"/>
  <c r="AX460" i="1" a="1"/>
  <c r="AU293" i="1" a="1"/>
  <c r="AR595" i="1" a="1"/>
  <c r="AZ365" i="1" a="1"/>
  <c r="AU47" i="1" a="1"/>
  <c r="BA633" i="1" a="1"/>
  <c r="AY218" i="1" a="1"/>
  <c r="AY597" i="1" a="1"/>
  <c r="AQ565" i="1" a="1"/>
  <c r="AY322" i="1" a="1"/>
  <c r="AP340" i="1" a="1"/>
  <c r="AU396" i="1" a="1"/>
  <c r="AZ283" i="1" a="1"/>
  <c r="BA191" i="1" a="1"/>
  <c r="AW214" i="1" a="1"/>
  <c r="AU81" i="1" a="1"/>
  <c r="AR159" i="1" a="1"/>
  <c r="AX59" i="1" a="1"/>
  <c r="AV457" i="1" a="1"/>
  <c r="BA549" i="1" a="1"/>
  <c r="AT109" i="1" a="1"/>
  <c r="AY151" i="1" a="1"/>
  <c r="AT440" i="1" a="1"/>
  <c r="BA274" i="1" a="1"/>
  <c r="AR237" i="1" a="1"/>
  <c r="AY614" i="1" a="1"/>
  <c r="AP369" i="1" a="1"/>
  <c r="BA297" i="1" a="1"/>
  <c r="AW527" i="1" a="1"/>
  <c r="AW539" i="1" a="1"/>
  <c r="AY96" i="1" a="1"/>
  <c r="AP311" i="1" a="1"/>
  <c r="BA303" i="1" a="1"/>
  <c r="AZ306" i="1" a="1"/>
  <c r="BA389" i="1" a="1"/>
  <c r="AY362" i="1" a="1"/>
  <c r="AS328" i="1" a="1"/>
  <c r="AY191" i="1" a="1"/>
  <c r="AX280" i="1" a="1"/>
  <c r="AW391" i="1" a="1"/>
  <c r="AW231" i="1" a="1"/>
  <c r="AX331" i="1" a="1"/>
  <c r="AV462" i="1" a="1"/>
  <c r="AY279" i="1" a="1"/>
  <c r="AR583" i="1" a="1"/>
  <c r="BA561" i="1" a="1"/>
  <c r="AY615" i="1" a="1"/>
  <c r="AU562" i="1" a="1"/>
  <c r="AW477" i="1" a="1"/>
  <c r="BA310" i="1" a="1"/>
  <c r="AS301" i="1" a="1"/>
  <c r="AY495" i="1" a="1"/>
  <c r="AU186" i="1" a="1"/>
  <c r="BA88" i="1" a="1"/>
  <c r="AV85" i="1" a="1"/>
  <c r="AW301" i="1" a="1"/>
  <c r="AQ34" i="1" a="1"/>
  <c r="AV534" i="1" a="1"/>
  <c r="AX349" i="1" a="1"/>
  <c r="AV460" i="1" a="1"/>
  <c r="AX181" i="1" a="1"/>
  <c r="AY246" i="1" a="1"/>
  <c r="AY369" i="1" a="1"/>
  <c r="AV619" i="1" a="1"/>
  <c r="AV22" i="1" a="1"/>
  <c r="AV440" i="1" a="1"/>
  <c r="AY403" i="1" a="1"/>
  <c r="AV421" i="1" a="1"/>
  <c r="AY285" i="1" a="1"/>
  <c r="AS414" i="1" a="1"/>
  <c r="AP264" i="1" a="1"/>
  <c r="AZ557" i="1" a="1"/>
  <c r="AW22" i="1" a="1"/>
  <c r="AT573" i="1" a="1"/>
  <c r="BA237" i="1" a="1"/>
  <c r="AU589" i="1" a="1"/>
  <c r="BA560" i="1" a="1"/>
  <c r="AV397" i="1" a="1"/>
  <c r="AX164" i="1" a="1"/>
  <c r="AZ30" i="1" a="1"/>
  <c r="AX321" i="1" a="1"/>
  <c r="AS251" i="1" a="1"/>
  <c r="AY200" i="1" a="1"/>
  <c r="AT618" i="1" a="1"/>
  <c r="AX456" i="1" a="1"/>
  <c r="AT186" i="1" a="1"/>
  <c r="BA203" i="1" a="1"/>
  <c r="AT392" i="1" a="1"/>
  <c r="AV385" i="1" a="1"/>
  <c r="AW32" i="1" a="1"/>
  <c r="AR400" i="1" a="1"/>
  <c r="AX190" i="1" a="1"/>
  <c r="AV39" i="1" a="1"/>
  <c r="AX57" i="1" a="1"/>
  <c r="AU128" i="1" a="1"/>
  <c r="AS454" i="1" a="1"/>
  <c r="AW602" i="1" a="1"/>
  <c r="AR588" i="1" a="1"/>
  <c r="AP253" i="1" a="1"/>
  <c r="AR137" i="1" a="1"/>
  <c r="AT389" i="1" a="1"/>
  <c r="BA257" i="1" a="1"/>
  <c r="AU162" i="1" a="1"/>
  <c r="AU353" i="1" a="1"/>
  <c r="AX145" i="1" a="1"/>
  <c r="BA565" i="1" a="1"/>
  <c r="AV395" i="1" a="1"/>
  <c r="AZ574" i="1" a="1"/>
  <c r="AP435" i="1" a="1"/>
  <c r="AQ191" i="1" a="1"/>
  <c r="AS38" i="1" a="1"/>
  <c r="AU438" i="1" a="1"/>
  <c r="AW556" i="1" a="1"/>
  <c r="AR147" i="1" a="1"/>
  <c r="BA482" i="1" a="1"/>
  <c r="AQ537" i="1" a="1"/>
  <c r="AX451" i="1" a="1"/>
  <c r="AS5" i="1" a="1"/>
  <c r="AW335" i="1" a="1"/>
  <c r="AS382" i="1" a="1"/>
  <c r="AU255" i="1" a="1"/>
  <c r="AQ159" i="1" a="1"/>
  <c r="AQ540" i="1" a="1"/>
  <c r="AR13" i="1" a="1"/>
  <c r="AV258" i="1" a="1"/>
  <c r="AT384" i="1" a="1"/>
  <c r="AW40" i="1" a="1"/>
  <c r="AU547" i="1" a="1"/>
  <c r="AR559" i="1" a="1"/>
  <c r="BA603" i="1" a="1"/>
  <c r="BA530" i="1" a="1"/>
  <c r="AR511" i="1" a="1"/>
  <c r="AT555" i="1" a="1"/>
  <c r="AS615" i="1" a="1"/>
  <c r="AU87" i="1" a="1"/>
  <c r="AV530" i="1" a="1"/>
  <c r="AV321" i="1" a="1"/>
  <c r="AZ363" i="1" a="1"/>
  <c r="AQ575" i="1" a="1"/>
  <c r="AX238" i="1" a="1"/>
  <c r="AU566" i="1" a="1"/>
  <c r="BA347" i="1" a="1"/>
  <c r="AX474" i="1" a="1"/>
  <c r="BA103" i="1" a="1"/>
  <c r="AR185" i="1" a="1"/>
  <c r="AQ400" i="1" a="1"/>
  <c r="AY470" i="1" a="1"/>
  <c r="AR517" i="1" a="1"/>
  <c r="AQ487" i="1" a="1"/>
  <c r="AV548" i="1" a="1"/>
  <c r="AU355" i="1" a="1"/>
  <c r="AZ121" i="1" a="1"/>
  <c r="AS266" i="1" a="1"/>
  <c r="AZ109" i="1" a="1"/>
  <c r="AS377" i="1" a="1"/>
  <c r="AV390" i="1" a="1"/>
  <c r="AX481" i="1" a="1"/>
  <c r="AQ505" i="1" a="1"/>
  <c r="AU251" i="1" a="1"/>
  <c r="AZ160" i="1" a="1"/>
  <c r="AR380" i="1" a="1"/>
  <c r="AQ229" i="1" a="1"/>
  <c r="AZ443" i="1" a="1"/>
  <c r="AX30" i="1" a="1"/>
  <c r="AR490" i="1" a="1"/>
  <c r="AS393" i="1" a="1"/>
  <c r="AV565" i="1" a="1"/>
  <c r="AT565" i="1" a="1"/>
  <c r="AQ18" i="1" a="1"/>
  <c r="AW344" i="1" a="1"/>
  <c r="AY182" i="1" a="1"/>
  <c r="AW476" i="1" a="1"/>
  <c r="AW445" i="1" a="1"/>
  <c r="AT191" i="1" a="1"/>
  <c r="AP256" i="1" a="1"/>
  <c r="AW396" i="1" a="1"/>
  <c r="AX376" i="1" a="1"/>
  <c r="AT443" i="1" a="1"/>
  <c r="AP333" i="1" a="1"/>
  <c r="AQ496" i="1" a="1"/>
  <c r="AS557" i="1" a="1"/>
  <c r="AT464" i="1" a="1"/>
  <c r="AX195" i="1" a="1"/>
  <c r="AR434" i="1" a="1"/>
  <c r="AX257" i="1" a="1"/>
  <c r="AP195" i="1" a="1"/>
  <c r="AQ483" i="1" a="1"/>
  <c r="AR563" i="1" a="1"/>
  <c r="AU30" i="1" a="1"/>
  <c r="AT525" i="1" a="1"/>
  <c r="BA283" i="1" a="1"/>
  <c r="AY339" i="1" a="1"/>
  <c r="AV54" i="1" a="1"/>
  <c r="AW544" i="1" a="1"/>
  <c r="AS516" i="1" a="1"/>
  <c r="AV45" i="1" a="1"/>
  <c r="AU491" i="1" a="1"/>
  <c r="AZ342" i="1" a="1"/>
  <c r="AT183" i="1" a="1"/>
  <c r="AQ201" i="1" a="1"/>
  <c r="AU140" i="1" a="1"/>
  <c r="AT589" i="1" a="1"/>
  <c r="AR7" i="1" a="1"/>
  <c r="AZ382" i="1" a="1"/>
  <c r="AR420" i="1" a="1"/>
  <c r="AS162" i="1" a="1"/>
  <c r="AZ489" i="1" a="1"/>
  <c r="AX158" i="1" a="1"/>
  <c r="AT310" i="1" a="1"/>
  <c r="AZ371" i="1" a="1"/>
  <c r="AX442" i="1" a="1"/>
  <c r="AP68" i="1" a="1"/>
  <c r="BA273" i="1" a="1"/>
  <c r="AS439" i="1" a="1"/>
  <c r="AU572" i="1" a="1"/>
  <c r="AU585" i="1" a="1"/>
  <c r="AV93" i="1" a="1"/>
  <c r="AS147" i="1" a="1"/>
  <c r="AP205" i="1" a="1"/>
  <c r="AT211" i="1" a="1"/>
  <c r="BA23" i="1" a="1"/>
  <c r="AS376" i="1" a="1"/>
  <c r="AS116" i="1" a="1"/>
  <c r="AY431" i="1" a="1"/>
  <c r="AS201" i="1" a="1"/>
  <c r="AT66" i="1" a="1"/>
  <c r="AS526" i="1" a="1"/>
  <c r="AY467" i="1" a="1"/>
  <c r="AZ541" i="1" a="1"/>
  <c r="AY450" i="1" a="1"/>
  <c r="AX402" i="1" a="1"/>
  <c r="AQ182" i="1" a="1"/>
  <c r="AT255" i="1" a="1"/>
  <c r="AX503" i="1" a="1"/>
  <c r="AV441" i="1" a="1"/>
  <c r="AW474" i="1" a="1"/>
  <c r="AX559" i="1" a="1"/>
  <c r="BA519" i="1" a="1"/>
  <c r="AT583" i="1" a="1"/>
  <c r="AZ84" i="1" a="1"/>
  <c r="AX197" i="1" a="1"/>
  <c r="AQ274" i="1" a="1"/>
  <c r="AR202" i="1" a="1"/>
  <c r="AT296" i="1" a="1"/>
  <c r="AV239" i="1" a="1"/>
  <c r="AQ273" i="1" a="1"/>
  <c r="AP567" i="1" a="1"/>
  <c r="AU583" i="1" a="1"/>
  <c r="BA404" i="1" a="1"/>
  <c r="AR617" i="1" a="1"/>
  <c r="AS115" i="1" a="1"/>
  <c r="AQ380" i="1" a="1"/>
  <c r="AU548" i="1" a="1"/>
  <c r="AW465" i="1" a="1"/>
  <c r="AV599" i="1" a="1"/>
  <c r="AV356" i="1" a="1"/>
  <c r="AW514" i="1" a="1"/>
  <c r="AY585" i="1" a="1"/>
  <c r="AQ415" i="1" a="1"/>
  <c r="AU412" i="1" a="1"/>
  <c r="AP167" i="1" a="1"/>
  <c r="AX111" i="1" a="1"/>
  <c r="AT478" i="1" a="1"/>
  <c r="AR493" i="1" a="1"/>
  <c r="AS490" i="1" a="1"/>
  <c r="BA149" i="1" a="1"/>
  <c r="AP12" i="1" a="1"/>
  <c r="AU71" i="1" a="1"/>
  <c r="AQ340" i="1" a="1"/>
  <c r="AU17" i="1" a="1"/>
  <c r="AQ342" i="1" a="1"/>
  <c r="AZ118" i="1" a="1"/>
  <c r="AU276" i="1" a="1"/>
  <c r="AP25" i="1" a="1"/>
  <c r="AX433" i="1" a="1"/>
  <c r="AR438" i="1" a="1"/>
  <c r="AV595" i="1" a="1"/>
  <c r="AU425" i="1" a="1"/>
  <c r="AV523" i="1" a="1"/>
  <c r="AW37" i="1" a="1"/>
  <c r="AR59" i="1" a="1"/>
  <c r="AZ476" i="1" a="1"/>
  <c r="AQ410" i="1" a="1"/>
  <c r="AR291" i="1" a="1"/>
  <c r="AP70" i="1" a="1"/>
  <c r="AZ403" i="1" a="1"/>
  <c r="AT276" i="1" a="1"/>
  <c r="AZ44" i="1" a="1"/>
  <c r="BA133" i="1" a="1"/>
  <c r="BA306" i="1" a="1"/>
  <c r="AP574" i="1" a="1"/>
  <c r="AQ124" i="1" a="1"/>
  <c r="AV566" i="1" a="1"/>
  <c r="AW101" i="1" a="1"/>
  <c r="AS574" i="1" a="1"/>
  <c r="AR579" i="1" a="1"/>
  <c r="AV577" i="1" a="1"/>
  <c r="AT351" i="1" a="1"/>
  <c r="AX178" i="1" a="1"/>
  <c r="AP409" i="1" a="1"/>
  <c r="AQ320" i="1" a="1"/>
  <c r="AR558" i="1" a="1"/>
  <c r="AQ416" i="1" a="1"/>
  <c r="AU430" i="1" a="1"/>
  <c r="AQ571" i="1" a="1"/>
  <c r="AZ9" i="1" a="1"/>
  <c r="AS563" i="1" a="1"/>
  <c r="AV164" i="1" a="1"/>
  <c r="AT70" i="1" a="1"/>
  <c r="AT182" i="1" a="1"/>
  <c r="BA522" i="1" a="1"/>
  <c r="AX64" i="1" a="1"/>
  <c r="AP143" i="1" a="1"/>
  <c r="AP90" i="1" a="1"/>
  <c r="AQ559" i="1" a="1"/>
  <c r="AU14" i="1" a="1"/>
  <c r="AR175" i="1" a="1"/>
  <c r="AV331" i="1" a="1"/>
  <c r="AS184" i="1" a="1"/>
  <c r="AU590" i="1" a="1"/>
  <c r="AU542" i="1" a="1"/>
  <c r="AU539" i="1" a="1"/>
  <c r="AX444" i="1" a="1"/>
  <c r="AX428" i="1" a="1"/>
  <c r="AP434" i="1" a="1"/>
  <c r="BA387" i="1" a="1"/>
  <c r="AW418" i="1" a="1"/>
  <c r="AY142" i="1" a="1"/>
  <c r="AP620" i="1" a="1"/>
  <c r="AV213" i="1" a="1"/>
  <c r="AX576" i="1" a="1"/>
  <c r="AU344" i="1" a="1"/>
  <c r="AP75" i="1" a="1"/>
  <c r="BA355" i="1" a="1"/>
  <c r="AV634" i="1" a="1"/>
  <c r="AU40" i="1" a="1"/>
  <c r="AX396" i="1" a="1"/>
  <c r="BA537" i="1" a="1"/>
  <c r="AZ321" i="1" a="1"/>
  <c r="AS322" i="1" a="1"/>
  <c r="BA156" i="1" a="1"/>
  <c r="BA578" i="1" a="1"/>
  <c r="AP467" i="1" a="1"/>
  <c r="AY527" i="1" a="1"/>
  <c r="AP355" i="1" a="1"/>
  <c r="AU451" i="1" a="1"/>
  <c r="AQ154" i="1" a="1"/>
  <c r="AT164" i="1" a="1"/>
  <c r="AY84" i="1" a="1"/>
  <c r="AP234" i="1" a="1"/>
  <c r="AU495" i="1" a="1"/>
  <c r="AP313" i="1" a="1"/>
  <c r="AP181" i="1" a="1"/>
  <c r="AS3" i="1" a="1"/>
  <c r="AT105" i="1" a="1"/>
  <c r="AV592" i="1" a="1"/>
  <c r="AS282" i="1" a="1"/>
  <c r="AY536" i="1" a="1"/>
  <c r="AT107" i="1" a="1"/>
  <c r="AY274" i="1" a="1"/>
  <c r="AT199" i="1" a="1"/>
  <c r="BA162" i="1" a="1"/>
  <c r="AY117" i="1" a="1"/>
  <c r="AY429" i="1" a="1"/>
  <c r="BA393" i="1" a="1"/>
  <c r="AT408" i="1" a="1"/>
  <c r="AP276" i="1" a="1"/>
  <c r="AR535" i="1" a="1"/>
  <c r="AU32" i="1" a="1"/>
  <c r="AP438" i="1" a="1"/>
  <c r="BA447" i="1" a="1"/>
  <c r="AV408" i="1" a="1"/>
  <c r="AR365" i="1" a="1"/>
  <c r="AS154" i="1" a="1"/>
  <c r="AV250" i="1" a="1"/>
  <c r="AS624" i="1" a="1"/>
  <c r="AU191" i="1" a="1"/>
  <c r="BA588" i="1" a="1"/>
  <c r="AV459" i="1" a="1"/>
  <c r="AW66" i="1" a="1"/>
  <c r="AS247" i="1" a="1"/>
  <c r="AP445" i="1" a="1"/>
  <c r="AR451" i="1" a="1"/>
  <c r="AU426" i="1" a="1"/>
  <c r="BA37" i="1" a="1"/>
  <c r="AU318" i="1" a="1"/>
  <c r="AR573" i="1" a="1"/>
  <c r="AX93" i="1" a="1"/>
  <c r="AV95" i="1" a="1"/>
  <c r="AV134" i="1" a="1"/>
  <c r="AV482" i="1" a="1"/>
  <c r="AV235" i="1" a="1"/>
  <c r="AP379" i="1" a="1"/>
  <c r="AZ145" i="1" a="1"/>
  <c r="AU374" i="1" a="1"/>
  <c r="AY607" i="1" a="1"/>
  <c r="AP79" i="1" a="1"/>
  <c r="AQ386" i="1" a="1"/>
  <c r="AX517" i="1" a="1"/>
  <c r="AT132" i="1" a="1"/>
  <c r="AP345" i="1" a="1"/>
  <c r="AW314" i="1" a="1"/>
  <c r="AZ310" i="1" a="1"/>
  <c r="AR108" i="1" a="1"/>
  <c r="AX256" i="1" a="1"/>
  <c r="AR411" i="1" a="1"/>
  <c r="AZ274" i="1" a="1"/>
  <c r="AP312" i="1" a="1"/>
  <c r="AS364" i="1" a="1"/>
  <c r="AZ7" i="1" a="1"/>
  <c r="AU118" i="1" a="1"/>
  <c r="AT171" i="1" a="1"/>
  <c r="AX443" i="1" a="1"/>
  <c r="AR536" i="1" a="1"/>
  <c r="AW432" i="1" a="1"/>
  <c r="AZ114" i="1" a="1"/>
  <c r="AQ77" i="1" a="1"/>
  <c r="AP352" i="1" a="1"/>
  <c r="AV140" i="1" a="1"/>
  <c r="AQ186" i="1" a="1"/>
  <c r="AR435" i="1" a="1"/>
  <c r="AT413" i="1" a="1"/>
  <c r="AX440" i="1" a="1"/>
  <c r="BA568" i="1" a="1"/>
  <c r="AR513" i="1" a="1"/>
  <c r="AQ557" i="1" a="1"/>
  <c r="AU183" i="1" a="1"/>
  <c r="AV201" i="1" a="1"/>
  <c r="AW470" i="1" a="1"/>
  <c r="AQ108" i="1" a="1"/>
  <c r="AV349" i="1" a="1"/>
  <c r="AZ138" i="1" a="1"/>
  <c r="AQ538" i="1" a="1"/>
  <c r="AY384" i="1" a="1"/>
  <c r="AQ257" i="1" a="1"/>
  <c r="AQ249" i="1" a="1"/>
  <c r="AQ240" i="1" a="1"/>
  <c r="AT188" i="1" a="1"/>
  <c r="AV191" i="1" a="1"/>
  <c r="AR255" i="1" a="1"/>
  <c r="AU90" i="1" a="1"/>
  <c r="AV499" i="1" a="1"/>
  <c r="AP17" i="1" a="1"/>
  <c r="BA375" i="1" a="1"/>
  <c r="AR229" i="1" a="1"/>
  <c r="BA597" i="1" a="1"/>
  <c r="AU499" i="1" a="1"/>
  <c r="AZ347" i="1" a="1"/>
  <c r="AY39" i="1" a="1"/>
  <c r="AU245" i="1" a="1"/>
  <c r="AR63" i="1" a="1"/>
  <c r="AY9" i="1" a="1"/>
  <c r="AX89" i="1" a="1"/>
  <c r="AV147" i="1" a="1"/>
  <c r="AW551" i="1" a="1"/>
  <c r="AZ227" i="1" a="1"/>
  <c r="AU117" i="1" a="1"/>
  <c r="AY575" i="1" a="1"/>
  <c r="AQ402" i="1" a="1"/>
  <c r="BA586" i="1" a="1"/>
  <c r="AS511" i="1" a="1"/>
  <c r="BA225" i="1" a="1"/>
  <c r="AR22" i="1" a="1"/>
  <c r="AU475" i="1" a="1"/>
  <c r="AU171" i="1" a="1"/>
  <c r="BA435" i="1" a="1"/>
  <c r="AP606" i="1" a="1"/>
  <c r="AZ55" i="1" a="1"/>
  <c r="AS404" i="1" a="1"/>
  <c r="AQ510" i="1" a="1"/>
  <c r="AW387" i="1" a="1"/>
  <c r="AP566" i="1" a="1"/>
  <c r="AR195" i="1" a="1"/>
  <c r="AV240" i="1" a="1"/>
  <c r="AZ107" i="1" a="1"/>
  <c r="AR161" i="1" a="1"/>
  <c r="AY456" i="1" a="1"/>
  <c r="AU526" i="1" a="1"/>
  <c r="AT397" i="1" a="1"/>
  <c r="AX165" i="1" a="1"/>
  <c r="AW361" i="1" a="1"/>
  <c r="AW410" i="1" a="1"/>
  <c r="AZ452" i="1" a="1"/>
  <c r="AV351" i="1" a="1"/>
  <c r="AV304" i="1" a="1"/>
  <c r="AY434" i="1" a="1"/>
  <c r="AY107" i="1" a="1"/>
  <c r="AY619" i="1" a="1"/>
  <c r="AW188" i="1" a="1"/>
  <c r="AS329" i="1" a="1"/>
  <c r="AX467" i="1" a="1"/>
  <c r="AR201" i="1" a="1"/>
  <c r="AP419" i="1" a="1"/>
  <c r="AS70" i="1" a="1"/>
  <c r="BA434" i="1" a="1"/>
  <c r="AT506" i="1" a="1"/>
  <c r="AU99" i="1" a="1"/>
  <c r="AX605" i="1" a="1"/>
  <c r="AV178" i="1" a="1"/>
  <c r="AW16" i="1" a="1"/>
  <c r="AS246" i="1" a="1"/>
  <c r="AZ91" i="1" a="1"/>
  <c r="AP310" i="1" a="1"/>
  <c r="AW58" i="1" a="1"/>
  <c r="AW451" i="1" a="1"/>
  <c r="AR79" i="1" a="1"/>
  <c r="AY496" i="1" a="1"/>
  <c r="AZ620" i="1" a="1"/>
  <c r="AV538" i="1" a="1"/>
  <c r="AP502" i="1" a="1"/>
  <c r="AU88" i="1" a="1"/>
  <c r="AZ475" i="1" a="1"/>
  <c r="BA566" i="1" a="1"/>
  <c r="AZ278" i="1" a="1"/>
  <c r="AP45" i="1" a="1"/>
  <c r="AQ621" i="1" a="1"/>
  <c r="AU466" i="1" a="1"/>
  <c r="AS518" i="1" a="1"/>
  <c r="AX362" i="1" a="1"/>
  <c r="AP532" i="1" a="1"/>
  <c r="AX152" i="1" a="1"/>
  <c r="AT300" i="1" a="1"/>
  <c r="AZ456" i="1" a="1"/>
  <c r="AZ434" i="1" a="1"/>
  <c r="AW405" i="1" a="1"/>
  <c r="AQ581" i="1" a="1"/>
  <c r="AQ318" i="1" a="1"/>
  <c r="BA10" i="1" a="1"/>
  <c r="AS98" i="1" a="1"/>
  <c r="AY185" i="1" a="1"/>
  <c r="AR259" i="1" a="1"/>
  <c r="AQ258" i="1" a="1"/>
  <c r="AZ636" i="1" a="1"/>
  <c r="AY455" i="1" a="1"/>
  <c r="AQ572" i="1" a="1"/>
  <c r="AT326" i="1" a="1"/>
  <c r="AZ190" i="1" a="1"/>
  <c r="AY14" i="1" a="1"/>
  <c r="AZ68" i="1" a="1"/>
  <c r="AS605" i="1" a="1"/>
  <c r="AR279" i="1" a="1"/>
  <c r="AS250" i="1" a="1"/>
  <c r="AP62" i="1" a="1"/>
  <c r="AW171" i="1" a="1"/>
  <c r="AP476" i="1" a="1"/>
  <c r="AR178" i="1" a="1"/>
  <c r="AW534" i="1" a="1"/>
  <c r="AT117" i="1" a="1"/>
  <c r="AW585" i="1" a="1"/>
  <c r="AV472" i="1" a="1"/>
  <c r="AX179" i="1" a="1"/>
  <c r="BA397" i="1" a="1"/>
  <c r="AU289" i="1" a="1"/>
  <c r="AQ506" i="1" a="1"/>
  <c r="AW144" i="1" a="1"/>
  <c r="AQ259" i="1" a="1"/>
  <c r="AZ593" i="1" a="1"/>
  <c r="AU283" i="1" a="1"/>
  <c r="AR349" i="1" a="1"/>
  <c r="AT418" i="1" a="1"/>
  <c r="AT127" i="1" a="1"/>
  <c r="AT247" i="1" a="1"/>
  <c r="AR145" i="1" a="1"/>
  <c r="AY329" i="1" a="1"/>
  <c r="AT548" i="1" a="1"/>
  <c r="AP455" i="1" a="1"/>
  <c r="AV468" i="1" a="1"/>
  <c r="AS561" i="1" a="1"/>
  <c r="AT108" i="1" a="1"/>
  <c r="AR104" i="1" a="1"/>
  <c r="BA242" i="1" a="1"/>
  <c r="AP573" i="1" a="1"/>
  <c r="AW554" i="1" a="1"/>
  <c r="BA417" i="1" a="1"/>
  <c r="AP236" i="1" a="1"/>
  <c r="AV405" i="1" a="1"/>
  <c r="AQ129" i="1" a="1"/>
  <c r="BA212" i="1" a="1"/>
  <c r="AR6" i="1" a="1"/>
  <c r="AW350" i="1" a="1"/>
  <c r="AV309" i="1" a="1"/>
  <c r="BA177" i="1" a="1"/>
  <c r="AW355" i="1" a="1"/>
  <c r="AX580" i="1" a="1"/>
  <c r="AR362" i="1" a="1"/>
  <c r="AQ632" i="1" a="1"/>
  <c r="AS106" i="1" a="1"/>
  <c r="AW18" i="1" a="1"/>
  <c r="BA576" i="1" a="1"/>
  <c r="AS515" i="1" a="1"/>
  <c r="AR135" i="1" a="1"/>
  <c r="AS335" i="1" a="1"/>
  <c r="AW339" i="1" a="1"/>
  <c r="AY558" i="1" a="1"/>
  <c r="AQ245" i="1" a="1"/>
  <c r="AX534" i="1" a="1"/>
  <c r="AW609" i="1" a="1"/>
  <c r="AP118" i="1" a="1"/>
  <c r="AP99" i="1" a="1"/>
  <c r="AW141" i="1" a="1"/>
  <c r="AZ525" i="1" a="1"/>
  <c r="AY346" i="1" a="1"/>
  <c r="AZ98" i="1" a="1"/>
  <c r="BA536" i="1" a="1"/>
  <c r="AT158" i="1" a="1"/>
  <c r="AT197" i="1" a="1"/>
  <c r="AS633" i="1" a="1"/>
  <c r="AX15" i="1" a="1"/>
  <c r="AZ10" i="1" a="1"/>
  <c r="AW81" i="1" a="1"/>
  <c r="BA30" i="1" a="1"/>
  <c r="AR172" i="1" a="1"/>
  <c r="AU502" i="1" a="1"/>
  <c r="AQ105" i="1" a="1"/>
  <c r="AZ429" i="1" a="1"/>
  <c r="AV43" i="1" a="1"/>
  <c r="AX273" i="1" a="1"/>
  <c r="AW340" i="1" a="1"/>
  <c r="BA97" i="1" a="1"/>
  <c r="AP91" i="1" a="1"/>
  <c r="AY147" i="1" a="1"/>
  <c r="AQ93" i="1" a="1"/>
  <c r="AW345" i="1" a="1"/>
  <c r="AX611" i="1" a="1"/>
  <c r="AW330" i="1" a="1"/>
  <c r="AS428" i="1" a="1"/>
  <c r="AU629" i="1" a="1"/>
  <c r="AU553" i="1" a="1"/>
  <c r="AR397" i="1" a="1"/>
  <c r="AU522" i="1" a="1"/>
  <c r="AW469" i="1" a="1"/>
  <c r="AY591" i="1" a="1"/>
  <c r="AR524" i="1" a="1"/>
  <c r="AS444" i="1" a="1"/>
  <c r="BA430" i="1" a="1"/>
  <c r="AQ266" i="1" a="1"/>
  <c r="AP436" i="1" a="1"/>
  <c r="AW267" i="1" a="1"/>
  <c r="AQ528" i="1" a="1"/>
  <c r="BA163" i="1" a="1"/>
  <c r="AQ176" i="1" a="1"/>
  <c r="AW311" i="1" a="1"/>
  <c r="AW505" i="1" a="1"/>
  <c r="AT563" i="1" a="1"/>
  <c r="AR491" i="1" a="1"/>
  <c r="AU178" i="1" a="1"/>
  <c r="AX254" i="1" a="1"/>
  <c r="AV176" i="1" a="1"/>
  <c r="BA16" i="1" a="1"/>
  <c r="AQ515" i="1" a="1"/>
  <c r="AZ61" i="1" a="1"/>
  <c r="AY609" i="1" a="1"/>
  <c r="AT249" i="1" a="1"/>
  <c r="AW568" i="1" a="1"/>
  <c r="AT394" i="1" a="1"/>
  <c r="AV292" i="1" a="1"/>
  <c r="AR473" i="1" a="1"/>
  <c r="AT487" i="1" a="1"/>
  <c r="AS168" i="1" a="1"/>
  <c r="AR65" i="1" a="1"/>
  <c r="AT475" i="1" a="1"/>
  <c r="AY59" i="1" a="1"/>
  <c r="AZ413" i="1" a="1"/>
  <c r="AT535" i="1" a="1"/>
  <c r="AX66" i="1" a="1"/>
  <c r="AU248" i="1" a="1"/>
  <c r="AY314" i="1" a="1"/>
  <c r="AW604" i="1" a="1"/>
  <c r="AY11" i="1" a="1"/>
  <c r="AS419" i="1" a="1"/>
  <c r="AW247" i="1" a="1"/>
  <c r="AS484" i="1" a="1"/>
  <c r="AZ512" i="1" a="1"/>
  <c r="AZ186" i="1" a="1"/>
  <c r="AQ351" i="1" a="1"/>
  <c r="AW475" i="1" a="1"/>
  <c r="AX13" i="1" a="1"/>
  <c r="AU528" i="1" a="1"/>
  <c r="AR371" i="1" a="1"/>
  <c r="AP525" i="1" a="1"/>
  <c r="AX43" i="1" a="1"/>
  <c r="AU468" i="1" a="1"/>
  <c r="AQ355" i="1" a="1"/>
  <c r="AP129" i="1" a="1"/>
  <c r="AV318" i="1" a="1"/>
  <c r="AX324" i="1" a="1"/>
  <c r="AV606" i="1" a="1"/>
  <c r="AT178" i="1" a="1"/>
  <c r="AP182" i="1" a="1"/>
  <c r="AX535" i="1" a="1"/>
  <c r="AQ584" i="1" a="1"/>
  <c r="AX508" i="1" a="1"/>
  <c r="AR158" i="1" a="1"/>
  <c r="AW159" i="1" a="1"/>
  <c r="AQ6" i="1" a="1"/>
  <c r="AV113" i="1" a="1"/>
  <c r="AP307" i="1" a="1"/>
  <c r="AQ293" i="1" a="1"/>
  <c r="AY234" i="1" a="1"/>
  <c r="AY549" i="1" a="1"/>
  <c r="AT314" i="1" a="1"/>
  <c r="AQ130" i="1" a="1"/>
  <c r="AY125" i="1" a="1"/>
  <c r="AY378" i="1" a="1"/>
  <c r="AX107" i="1" a="1"/>
  <c r="AQ551" i="1" a="1"/>
  <c r="BA533" i="1" a="1"/>
  <c r="AP542" i="1" a="1"/>
  <c r="AW200" i="1" a="1"/>
  <c r="AU450" i="1" a="1"/>
  <c r="AP179" i="1" a="1"/>
  <c r="AX81" i="1" a="1"/>
  <c r="AP451" i="1" a="1"/>
  <c r="AP594" i="1" a="1"/>
  <c r="AW358" i="1" a="1"/>
  <c r="AQ88" i="1" a="1"/>
  <c r="AY602" i="1" a="1"/>
  <c r="AT524" i="1" a="1"/>
  <c r="AX430" i="1" a="1"/>
  <c r="AQ21" i="1" a="1"/>
  <c r="AR122" i="1" a="1"/>
  <c r="BA143" i="1" a="1"/>
  <c r="AV610" i="1" a="1"/>
  <c r="AW530" i="1" a="1"/>
  <c r="AV455" i="1" a="1"/>
  <c r="AR385" i="1" a="1"/>
  <c r="AV51" i="1" a="1"/>
  <c r="AU569" i="1" a="1"/>
  <c r="AS441" i="1" a="1"/>
  <c r="AW310" i="1" a="1"/>
  <c r="AY175" i="1" a="1"/>
  <c r="AY312" i="1" a="1"/>
  <c r="AT15" i="1" a="1"/>
  <c r="AY137" i="1" a="1"/>
  <c r="AR531" i="1" a="1"/>
  <c r="BA95" i="1" a="1"/>
  <c r="AU494" i="1" a="1"/>
  <c r="AT375" i="1" a="1"/>
  <c r="AZ389" i="1" a="1"/>
  <c r="AY457" i="1" a="1"/>
  <c r="AV377" i="1" a="1"/>
  <c r="AZ472" i="1" a="1"/>
  <c r="AP490" i="1" a="1"/>
  <c r="AT33" i="1" a="1"/>
  <c r="AT202" i="1" a="1"/>
  <c r="AS121" i="1" a="1"/>
  <c r="AR100" i="1" a="1"/>
  <c r="BA396" i="1" a="1"/>
  <c r="AW86" i="1" a="1"/>
  <c r="AQ464" i="1" a="1"/>
  <c r="AY449" i="1" a="1"/>
  <c r="AY305" i="1" a="1"/>
  <c r="AU95" i="1" a="1"/>
  <c r="AR57" i="1" a="1"/>
  <c r="AQ592" i="1" a="1"/>
  <c r="AZ556" i="1" a="1"/>
  <c r="BA382" i="1" a="1"/>
  <c r="BA118" i="1" a="1"/>
  <c r="AS555" i="1" a="1"/>
  <c r="AY320" i="1" a="1"/>
  <c r="AP399" i="1" a="1"/>
  <c r="AY102" i="1" a="1"/>
  <c r="AT23" i="1" a="1"/>
  <c r="AY561" i="1" a="1"/>
  <c r="AV294" i="1" a="1"/>
  <c r="AV255" i="1" a="1"/>
  <c r="AY337" i="1" a="1"/>
  <c r="AZ383" i="1" a="1"/>
  <c r="AQ60" i="1" a="1"/>
  <c r="AX355" i="1" a="1"/>
  <c r="AX373" i="1" a="1"/>
  <c r="AY162" i="1" a="1"/>
  <c r="AY307" i="1" a="1"/>
  <c r="AT92" i="1" a="1"/>
  <c r="AZ251" i="1" a="1"/>
  <c r="AS485" i="1" a="1"/>
  <c r="AQ546" i="1" a="1"/>
  <c r="AZ438" i="1" a="1"/>
  <c r="AV383" i="1" a="1"/>
  <c r="AY308" i="1" a="1"/>
  <c r="AR471" i="1" a="1"/>
  <c r="AW542" i="1" a="1"/>
  <c r="AR439" i="1" a="1"/>
  <c r="AZ323" i="1" a="1"/>
  <c r="AU160" i="1" a="1"/>
  <c r="AX225" i="1" a="1"/>
  <c r="AT489" i="1" a="1"/>
  <c r="AQ610" i="1" a="1"/>
  <c r="AS319" i="1" a="1"/>
  <c r="AR567" i="1" a="1"/>
  <c r="AX566" i="1" a="1"/>
  <c r="AW245" i="1" a="1"/>
  <c r="AX201" i="1" a="1"/>
  <c r="BA301" i="1" a="1"/>
  <c r="AQ253" i="1" a="1"/>
  <c r="AQ594" i="1" a="1"/>
  <c r="AT51" i="1" a="1"/>
  <c r="AR268" i="1" a="1"/>
  <c r="AS471" i="1" a="1"/>
  <c r="AY292" i="1" a="1"/>
  <c r="AP415" i="1" a="1"/>
  <c r="BA33" i="1" a="1"/>
  <c r="AX491" i="1" a="1"/>
  <c r="AY213" i="1" a="1"/>
  <c r="AZ15" i="1" a="1"/>
  <c r="AS188" i="1" a="1"/>
  <c r="BA514" i="1" a="1"/>
  <c r="AQ602" i="1" a="1"/>
  <c r="AP279" i="1" a="1"/>
  <c r="AR421" i="1" a="1"/>
  <c r="AS452" i="1" a="1"/>
  <c r="AP220" i="1" a="1"/>
  <c r="AW334" i="1" a="1"/>
  <c r="AU511" i="1" a="1"/>
  <c r="AU458" i="1" a="1"/>
  <c r="AV266" i="1" a="1"/>
  <c r="AU545" i="1" a="1"/>
  <c r="AV174" i="1" a="1"/>
  <c r="AW420" i="1" a="1"/>
  <c r="AQ545" i="1" a="1"/>
  <c r="AX219" i="1" a="1"/>
  <c r="AS496" i="1" a="1"/>
  <c r="AT88" i="1" a="1"/>
  <c r="AZ373" i="1" a="1"/>
  <c r="AY146" i="1" a="1"/>
  <c r="AX8" i="1" a="1"/>
  <c r="AT522" i="1" a="1"/>
  <c r="AY157" i="1" a="1"/>
  <c r="AQ16" i="1" a="1"/>
  <c r="AV283" i="1" a="1"/>
  <c r="AV28" i="1" a="1"/>
  <c r="AU386" i="1" a="1"/>
  <c r="AP309" i="1" a="1"/>
  <c r="AP432" i="1" a="1"/>
  <c r="BA369" i="1" a="1"/>
  <c r="AU3" i="1" a="1"/>
  <c r="AT57" i="1" a="1"/>
  <c r="AX452" i="1" a="1"/>
  <c r="AV374" i="1" a="1"/>
  <c r="AX222" i="1" a="1"/>
  <c r="AR479" i="1" a="1"/>
  <c r="AY420" i="1" a="1"/>
  <c r="AS96" i="1" a="1"/>
  <c r="AP268" i="1" a="1"/>
  <c r="AP365" i="1" a="1"/>
  <c r="AQ533" i="1" a="1"/>
  <c r="AT55" i="1" a="1"/>
  <c r="AV121" i="1" a="1"/>
  <c r="AU448" i="1" a="1"/>
  <c r="AV527" i="1" a="1"/>
  <c r="AZ473" i="1" a="1"/>
  <c r="AZ317" i="1" a="1"/>
  <c r="AZ4" i="1" a="1"/>
  <c r="AU592" i="1" a="1"/>
  <c r="AV301" i="1" a="1"/>
  <c r="AR589" i="1" a="1"/>
  <c r="AT259" i="1" a="1"/>
  <c r="AP544" i="1" a="1"/>
  <c r="AR292" i="1" a="1"/>
  <c r="AV564" i="1" a="1"/>
  <c r="AW590" i="1" a="1"/>
  <c r="AU513" i="1" a="1"/>
  <c r="AR459" i="1" a="1"/>
  <c r="BA358" i="1" a="1"/>
  <c r="AY610" i="1" a="1"/>
  <c r="AX160" i="1" a="1"/>
  <c r="AQ109" i="1" a="1"/>
  <c r="BA426" i="1" a="1"/>
  <c r="AS100" i="1" a="1"/>
  <c r="AV145" i="1" a="1"/>
  <c r="AQ150" i="1" a="1"/>
  <c r="AW329" i="1" a="1"/>
  <c r="AS479" i="1" a="1"/>
  <c r="AQ587" i="1" a="1"/>
  <c r="AP290" i="1" a="1"/>
  <c r="AT431" i="1" a="1"/>
  <c r="AU64" i="1" a="1"/>
  <c r="AU519" i="1" a="1"/>
  <c r="AP437" i="1" a="1"/>
  <c r="AV496" i="1" a="1"/>
  <c r="AT463" i="1" a="1"/>
  <c r="AW43" i="1" a="1"/>
  <c r="AW561" i="1" a="1"/>
  <c r="AY48" i="1" a="1"/>
  <c r="AR235" i="1" a="1"/>
  <c r="BA601" i="1" a="1"/>
  <c r="AX420" i="1" a="1"/>
  <c r="AY49" i="1" a="1"/>
  <c r="AX44" i="1" a="1"/>
  <c r="AU324" i="1" a="1"/>
  <c r="AT349" i="1" a="1"/>
  <c r="AP106" i="1" a="1"/>
  <c r="AT317" i="1" a="1"/>
  <c r="AP301" i="1" a="1"/>
  <c r="AW152" i="1" a="1"/>
  <c r="AR526" i="1" a="1"/>
  <c r="AU608" i="1" a="1"/>
  <c r="AV352" i="1" a="1"/>
  <c r="BA442" i="1" a="1"/>
  <c r="AU521" i="1" a="1"/>
  <c r="AU199" i="1" a="1"/>
  <c r="AU102" i="1" a="1"/>
  <c r="AZ346" i="1" a="1"/>
  <c r="AU145" i="1" a="1"/>
  <c r="AW414" i="1" a="1"/>
  <c r="AR98" i="1" a="1"/>
  <c r="AS358" i="1" a="1"/>
  <c r="AY156" i="1" a="1"/>
  <c r="AZ421" i="1" a="1"/>
  <c r="AS56" i="1" a="1"/>
  <c r="AQ345" i="1" a="1"/>
  <c r="AV257" i="1" a="1"/>
  <c r="AV372" i="1" a="1"/>
  <c r="BA429" i="1" a="1"/>
  <c r="AU4" i="1" a="1"/>
  <c r="AY174" i="1" a="1"/>
  <c r="AP281" i="1" a="1"/>
  <c r="AS567" i="1" a="1"/>
  <c r="AP630" i="1" a="1"/>
  <c r="AS582" i="1" a="1"/>
  <c r="AS9" i="1" a="1"/>
  <c r="AX281" i="1" a="1"/>
  <c r="AT304" i="1" a="1"/>
  <c r="BA182" i="1" a="1"/>
  <c r="AX365" i="1" a="1"/>
  <c r="AX492" i="1" a="1"/>
  <c r="AZ244" i="1" a="1"/>
  <c r="AV509" i="1" a="1"/>
  <c r="AT427" i="1" a="1"/>
  <c r="AZ555" i="1" a="1"/>
  <c r="AQ30" i="1" a="1"/>
  <c r="BA570" i="1" a="1"/>
  <c r="AT301" i="1" a="1"/>
  <c r="AU434" i="1" a="1"/>
  <c r="AU624" i="1" a="1"/>
  <c r="AU83" i="1" a="1"/>
  <c r="AU389" i="1" a="1"/>
  <c r="AX174" i="1" a="1"/>
  <c r="AY414" i="1" a="1"/>
  <c r="BA15" i="1" a="1"/>
  <c r="AY187" i="1" a="1"/>
  <c r="AW574" i="1" a="1"/>
  <c r="AZ136" i="1" a="1"/>
  <c r="AS260" i="1" a="1"/>
  <c r="AQ110" i="1" a="1"/>
  <c r="AQ212" i="1" a="1"/>
  <c r="BA321" i="1" a="1"/>
  <c r="AV338" i="1" a="1"/>
  <c r="AU536" i="1" a="1"/>
  <c r="AZ199" i="1" a="1"/>
  <c r="AQ59" i="1" a="1"/>
  <c r="AR537" i="1" a="1"/>
  <c r="AS209" i="1" a="1"/>
  <c r="AX125" i="1" a="1"/>
  <c r="AV584" i="1" a="1"/>
  <c r="AW617" i="1" a="1"/>
  <c r="AY567" i="1" a="1"/>
  <c r="AX409" i="1" a="1"/>
  <c r="AU137" i="1" a="1"/>
  <c r="AX276" i="1" a="1"/>
  <c r="AX282" i="1" a="1"/>
  <c r="AR569" i="1" a="1"/>
  <c r="AU180" i="1" a="1"/>
  <c r="AX298" i="1" a="1"/>
  <c r="BA39" i="1" a="1"/>
  <c r="AX351" i="1" a="1"/>
  <c r="AZ178" i="1" a="1"/>
  <c r="AW322" i="1" a="1"/>
  <c r="AS435" i="1" a="1"/>
  <c r="AS145" i="1" a="1"/>
  <c r="AT81" i="1" a="1"/>
  <c r="AX453" i="1" a="1"/>
  <c r="AV247" i="1" a="1"/>
  <c r="AX7" i="1" a="1"/>
  <c r="AR17" i="1" a="1"/>
  <c r="BA626" i="1" a="1"/>
  <c r="AS391" i="1" a="1"/>
  <c r="AX414" i="1" a="1"/>
  <c r="AQ550" i="1" a="1"/>
  <c r="AV50" i="1" a="1"/>
  <c r="AV171" i="1" a="1"/>
  <c r="AV340" i="1" a="1"/>
  <c r="AQ145" i="1" a="1"/>
  <c r="AT303" i="1" a="1"/>
  <c r="AZ584" i="1" a="1"/>
  <c r="AP105" i="1" a="1"/>
  <c r="AY27" i="1" a="1"/>
  <c r="AZ362" i="1" a="1"/>
  <c r="AR35" i="1" a="1"/>
  <c r="AR152" i="1" a="1"/>
  <c r="AZ54" i="1" a="1"/>
  <c r="AU65" i="1" a="1"/>
  <c r="AT58" i="1" a="1"/>
  <c r="BA32" i="1" a="1"/>
  <c r="AT426" i="1" a="1"/>
  <c r="AS426" i="1" a="1"/>
  <c r="BA238" i="1" a="1"/>
  <c r="AR84" i="1" a="1"/>
  <c r="AW457" i="1" a="1"/>
  <c r="AX87" i="1" a="1"/>
  <c r="AS23" i="1" a="1"/>
  <c r="AS396" i="1" a="1"/>
  <c r="AV409" i="1" a="1"/>
  <c r="AV532" i="1" a="1"/>
  <c r="AZ356" i="1" a="1"/>
  <c r="AS556" i="1" a="1"/>
  <c r="AX484" i="1" a="1"/>
  <c r="AQ358" i="1" a="1"/>
  <c r="AX100" i="1" a="1"/>
  <c r="AQ504" i="1" a="1"/>
  <c r="BA91" i="1" a="1"/>
  <c r="BA123" i="1" a="1"/>
  <c r="AX124" i="1" a="1"/>
  <c r="AX569" i="1" a="1"/>
  <c r="AX537" i="1" a="1"/>
  <c r="AX584" i="1" a="1"/>
  <c r="AQ276" i="1" a="1"/>
  <c r="AV109" i="1" a="1"/>
  <c r="AX27" i="1" a="1"/>
  <c r="AW448" i="1" a="1"/>
  <c r="AT507" i="1" a="1"/>
  <c r="AT547" i="1" a="1"/>
  <c r="AU550" i="1" a="1"/>
  <c r="AU149" i="1" a="1"/>
  <c r="AU278" i="1" a="1"/>
  <c r="AW401" i="1" a="1"/>
  <c r="AT144" i="1" a="1"/>
  <c r="AT379" i="1" a="1"/>
  <c r="AY344" i="1" a="1"/>
  <c r="AP73" i="1" a="1"/>
  <c r="AQ583" i="1" a="1"/>
  <c r="AV66" i="1" a="1"/>
  <c r="AR472" i="1" a="1"/>
  <c r="AP98" i="1" a="1"/>
  <c r="AR552" i="1" a="1"/>
  <c r="AU603" i="1" a="1"/>
  <c r="AV522" i="1" a="1"/>
  <c r="AQ503" i="1" a="1"/>
  <c r="AR318" i="1" a="1"/>
  <c r="AQ236" i="1" a="1"/>
  <c r="AS107" i="1" a="1"/>
  <c r="AQ70" i="1" a="1"/>
  <c r="AT98" i="1" a="1"/>
  <c r="AS614" i="1" a="1"/>
  <c r="AY160" i="1" a="1"/>
  <c r="AW369" i="1" a="1"/>
  <c r="BA117" i="1" a="1"/>
  <c r="AX510" i="1" a="1"/>
  <c r="AS416" i="1" a="1"/>
  <c r="AW198" i="1" a="1"/>
  <c r="AX477" i="1" a="1"/>
  <c r="AR15" i="1" a="1"/>
  <c r="AX532" i="1" a="1"/>
  <c r="AY393" i="1" a="1"/>
  <c r="AW61" i="1" a="1"/>
  <c r="AW196" i="1" a="1"/>
  <c r="AQ156" i="1" a="1"/>
  <c r="AR344" i="1" a="1"/>
  <c r="BA468" i="1" a="1"/>
  <c r="AW181" i="1" a="1"/>
  <c r="AT564" i="1" a="1"/>
  <c r="AT143" i="1" a="1"/>
  <c r="AW324" i="1" a="1"/>
  <c r="AW426" i="1" a="1"/>
  <c r="AZ236" i="1" a="1"/>
  <c r="AP277" i="1" a="1"/>
  <c r="AZ168" i="1" a="1"/>
  <c r="BA206" i="1" a="1"/>
  <c r="AY428" i="1" a="1"/>
  <c r="AP127" i="1" a="1"/>
  <c r="AQ376" i="1" a="1"/>
  <c r="AX117" i="1" a="1"/>
  <c r="AV384" i="1" a="1"/>
  <c r="AV238" i="1" a="1"/>
  <c r="AW441" i="1" a="1"/>
  <c r="AZ192" i="1" a="1"/>
  <c r="AU414" i="1" a="1"/>
  <c r="AT533" i="1" a="1"/>
  <c r="AS507" i="1" a="1"/>
  <c r="AU445" i="1" a="1"/>
  <c r="AV557" i="1" a="1"/>
  <c r="AW580" i="1" a="1"/>
  <c r="AS503" i="1" a="1"/>
  <c r="AT209" i="1" a="1"/>
  <c r="AX288" i="1" a="1"/>
  <c r="AW394" i="1" a="1"/>
  <c r="AR130" i="1" a="1"/>
  <c r="AU385" i="1" a="1"/>
  <c r="AY287" i="1" a="1"/>
  <c r="AP541" i="1" a="1"/>
  <c r="AZ181" i="1" a="1"/>
  <c r="AR253" i="1" a="1"/>
  <c r="AY441" i="1" a="1"/>
  <c r="AX538" i="1" a="1"/>
  <c r="AQ194" i="1" a="1"/>
  <c r="AY451" i="1" a="1"/>
  <c r="AZ23" i="1" a="1"/>
  <c r="AT465" i="1" a="1"/>
  <c r="AX465" i="1" a="1"/>
  <c r="AP82" i="1" a="1"/>
  <c r="AV47" i="1" a="1"/>
  <c r="AU152" i="1" a="1"/>
  <c r="AT187" i="1" a="1"/>
  <c r="AV602" i="1" a="1"/>
  <c r="AT14" i="1" a="1"/>
  <c r="AP278" i="1" a="1"/>
  <c r="AS593" i="1" a="1"/>
  <c r="AW545" i="1" a="1"/>
  <c r="AQ473" i="1" a="1"/>
  <c r="AQ350" i="1" a="1"/>
  <c r="AR4" i="1" a="1"/>
  <c r="AS481" i="1" a="1"/>
  <c r="AQ205" i="1" a="1"/>
  <c r="AQ385" i="1" a="1"/>
  <c r="BA244" i="1" a="1"/>
  <c r="AR276" i="1" a="1"/>
  <c r="AU571" i="1" a="1"/>
  <c r="AX302" i="1" a="1"/>
  <c r="BA246" i="1" a="1"/>
  <c r="AZ314" i="1" a="1"/>
  <c r="AU474" i="1" a="1"/>
  <c r="AW349" i="1" a="1"/>
  <c r="AT330" i="1" a="1"/>
  <c r="AZ521" i="1" a="1"/>
  <c r="AU391" i="1" a="1"/>
  <c r="AZ325" i="1" a="1"/>
  <c r="AQ414" i="1" a="1"/>
  <c r="BA329" i="1" a="1"/>
  <c r="AS274" i="1" a="1"/>
  <c r="AW269" i="1" a="1"/>
  <c r="AQ382" i="1" a="1"/>
  <c r="AR532" i="1" a="1"/>
  <c r="AV114" i="1" a="1"/>
  <c r="AS411" i="1" a="1"/>
  <c r="AY533" i="1" a="1"/>
  <c r="AP317" i="1" a="1"/>
  <c r="AT419" i="1" a="1"/>
  <c r="BA352" i="1" a="1"/>
  <c r="AS133" i="1" a="1"/>
  <c r="BA314" i="1" a="1"/>
  <c r="AY288" i="1" a="1"/>
  <c r="AU319" i="1" a="1"/>
  <c r="AP139" i="1" a="1"/>
  <c r="AZ326" i="1" a="1"/>
  <c r="AS429" i="1" a="1"/>
  <c r="AT321" i="1" a="1"/>
  <c r="AQ149" i="1" a="1"/>
  <c r="AY350" i="1" a="1"/>
  <c r="AW57" i="1" a="1"/>
  <c r="AT131" i="1" a="1"/>
  <c r="AS169" i="1" a="1"/>
  <c r="AR504" i="1" a="1"/>
  <c r="AV244" i="1" a="1"/>
  <c r="AU469" i="1" a="1"/>
  <c r="AY260" i="1" a="1"/>
  <c r="AY343" i="1" a="1"/>
  <c r="BA363" i="1" a="1"/>
  <c r="AQ384" i="1" a="1"/>
  <c r="AX240" i="1" a="1"/>
  <c r="AT406" i="1" a="1"/>
  <c r="AY532" i="1" a="1"/>
  <c r="AV312" i="1" a="1"/>
  <c r="AX151" i="1" a="1"/>
  <c r="AT382" i="1" a="1"/>
  <c r="AV135" i="1" a="1"/>
  <c r="BA409" i="1" a="1"/>
  <c r="AU626" i="1" a="1"/>
  <c r="AV343" i="1" a="1"/>
  <c r="AY178" i="1" a="1"/>
  <c r="AR188" i="1" a="1"/>
  <c r="AT444" i="1" a="1"/>
  <c r="AV502" i="1" a="1"/>
  <c r="AX416" i="1" a="1"/>
  <c r="AV103" i="1" a="1"/>
  <c r="AQ466" i="1" a="1"/>
  <c r="AU527" i="1" a="1"/>
  <c r="AT258" i="1" a="1"/>
  <c r="AY95" i="1" a="1"/>
  <c r="AZ339" i="1" a="1"/>
  <c r="BA506" i="1" a="1"/>
  <c r="AQ192" i="1" a="1"/>
  <c r="AQ563" i="1" a="1"/>
  <c r="AR485" i="1" a="1"/>
  <c r="AZ135" i="1" a="1"/>
  <c r="AQ197" i="1" a="1"/>
  <c r="AX183" i="1" a="1"/>
  <c r="AP319" i="1" a="1"/>
  <c r="AR49" i="1" a="1"/>
  <c r="AP582" i="1" a="1"/>
  <c r="AX536" i="1" a="1"/>
  <c r="AZ567" i="1" a="1"/>
  <c r="AT481" i="1" a="1"/>
  <c r="AW508" i="1" a="1"/>
  <c r="AT468" i="1" a="1"/>
  <c r="AV471" i="1" a="1"/>
  <c r="AS37" i="1" a="1"/>
  <c r="AV531" i="1" a="1"/>
  <c r="AU75" i="1" a="1"/>
  <c r="BA438" i="1" a="1"/>
  <c r="BA56" i="1" a="1"/>
  <c r="AV91" i="1" a="1"/>
  <c r="AR582" i="1" a="1"/>
  <c r="AQ356" i="1" a="1"/>
  <c r="AT119" i="1" a="1"/>
  <c r="AV528" i="1" a="1"/>
  <c r="AP186" i="1" a="1"/>
  <c r="AV165" i="1" a="1"/>
  <c r="AS122" i="1" a="1"/>
  <c r="BA267" i="1" a="1"/>
  <c r="AU622" i="1" a="1"/>
  <c r="AP29" i="1" a="1"/>
  <c r="AR546" i="1" a="1"/>
  <c r="AP412" i="1" a="1"/>
  <c r="AV82" i="1" a="1"/>
  <c r="AW567" i="1" a="1"/>
  <c r="AT428" i="1" a="1"/>
  <c r="BA581" i="1" a="1"/>
  <c r="AQ531" i="1" a="1"/>
  <c r="AT334" i="1" a="1"/>
  <c r="AU360" i="1" a="1"/>
  <c r="AR593" i="1" a="1"/>
  <c r="AZ273" i="1" a="1"/>
  <c r="AW205" i="1" a="1"/>
  <c r="AP291" i="1" a="1"/>
  <c r="AW192" i="1" a="1"/>
  <c r="AX67" i="1" a="1"/>
  <c r="AZ99" i="1" a="1"/>
  <c r="AZ319" i="1" a="1"/>
  <c r="AV493" i="1" a="1"/>
  <c r="AS522" i="1" a="1"/>
  <c r="AT476" i="1" a="1"/>
  <c r="AX265" i="1" a="1"/>
  <c r="AV151" i="1" a="1"/>
  <c r="AS170" i="1" a="1"/>
  <c r="AZ537" i="1" a="1"/>
  <c r="AQ311" i="1" a="1"/>
  <c r="AV483" i="1" a="1"/>
  <c r="BA554" i="1" a="1"/>
  <c r="AR91" i="1" a="1"/>
  <c r="AP537" i="1" a="1"/>
  <c r="AU481" i="1" a="1"/>
  <c r="AP382" i="1" a="1"/>
  <c r="AR273" i="1" a="1"/>
  <c r="AS7" i="1" a="1"/>
  <c r="AR281" i="1" a="1"/>
  <c r="AU35" i="1" a="1"/>
  <c r="AX501" i="1" a="1"/>
  <c r="BA527" i="1" a="1"/>
  <c r="AY168" i="1" a="1"/>
  <c r="AY139" i="1" a="1"/>
  <c r="AT591" i="1" a="1"/>
  <c r="AX114" i="1" a="1"/>
  <c r="BA391" i="1" a="1"/>
  <c r="AV181" i="1" a="1"/>
  <c r="AW390" i="1" a="1"/>
  <c r="AV89" i="1" a="1"/>
  <c r="BA186" i="1" a="1"/>
  <c r="AR366" i="1" a="1"/>
  <c r="AT149" i="1" a="1"/>
  <c r="AV582" i="1" a="1"/>
  <c r="AQ11" i="1" a="1"/>
  <c r="BA54" i="1" a="1"/>
  <c r="AT118" i="1" a="1"/>
  <c r="AT572" i="1" a="1"/>
  <c r="AZ377" i="1" a="1"/>
  <c r="AT456" i="1" a="1"/>
  <c r="AT350" i="1" a="1"/>
  <c r="AZ631" i="1" a="1"/>
  <c r="AQ65" i="1" a="1"/>
  <c r="AP353" i="1" a="1"/>
  <c r="AW279" i="1" a="1"/>
  <c r="AQ284" i="1" a="1"/>
  <c r="BA14" i="1" a="1"/>
  <c r="AY34" i="1" a="1"/>
  <c r="AZ454" i="1" a="1"/>
  <c r="AY56" i="1" a="1"/>
  <c r="AS500" i="1" a="1"/>
  <c r="AS283" i="1" a="1"/>
  <c r="AS354" i="1" a="1"/>
  <c r="AX617" i="1" a="1"/>
  <c r="AZ282" i="1" a="1"/>
  <c r="AY347" i="1" a="1"/>
  <c r="AQ498" i="1" a="1"/>
  <c r="BA328" i="1" a="1"/>
  <c r="AY83" i="1" a="1"/>
  <c r="AS165" i="1" a="1"/>
  <c r="AU158" i="1" a="1"/>
  <c r="AS549" i="1" a="1"/>
  <c r="AP391" i="1" a="1"/>
  <c r="AU429" i="1" a="1"/>
  <c r="AX272" i="1" a="1"/>
  <c r="AV464" i="1" a="1"/>
  <c r="BA542" i="1" a="1"/>
  <c r="AP494" i="1" a="1"/>
  <c r="AS472" i="1" a="1"/>
  <c r="AR39" i="1" a="1"/>
  <c r="AQ116" i="1" a="1"/>
  <c r="AW510" i="1" a="1"/>
  <c r="AW523" i="1" a="1"/>
  <c r="AU544" i="1" a="1"/>
  <c r="AS381" i="1" a="1"/>
  <c r="AQ82" i="1" a="1"/>
  <c r="AQ336" i="1" a="1"/>
  <c r="AS451" i="1" a="1"/>
  <c r="AT586" i="1" a="1"/>
  <c r="AZ406" i="1" a="1"/>
  <c r="AX332" i="1" a="1"/>
  <c r="AX528" i="1" a="1"/>
  <c r="AY133" i="1" a="1"/>
  <c r="AP439" i="1" a="1"/>
  <c r="AQ123" i="1" a="1"/>
  <c r="AT477" i="1" a="1"/>
  <c r="AX85" i="1" a="1"/>
  <c r="AV76" i="1" a="1"/>
  <c r="AP254" i="1" a="1"/>
  <c r="AS87" i="1" a="1"/>
  <c r="AS362" i="1" a="1"/>
  <c r="AW564" i="1" a="1"/>
  <c r="AX130" i="1" a="1"/>
  <c r="AV478" i="1" a="1"/>
  <c r="AZ248" i="1" a="1"/>
  <c r="AT518" i="1" a="1"/>
  <c r="AT519" i="1" a="1"/>
  <c r="AT329" i="1" a="1"/>
  <c r="AY7" i="1" a="1"/>
  <c r="AQ152" i="1" a="1"/>
  <c r="BA116" i="1" a="1"/>
  <c r="AR498" i="1" a="1"/>
  <c r="AY164" i="1" a="1"/>
  <c r="AS275" i="1" a="1"/>
  <c r="BA453" i="1" a="1"/>
  <c r="AY556" i="1" a="1"/>
  <c r="AY465" i="1" a="1"/>
  <c r="AY480" i="1" a="1"/>
  <c r="AQ303" i="1" a="1"/>
  <c r="AW36" i="1" a="1"/>
  <c r="AR114" i="1" a="1"/>
  <c r="BA138" i="1" a="1"/>
  <c r="AY44" i="1" a="1"/>
  <c r="AP584" i="1" a="1"/>
  <c r="AW99" i="1" a="1"/>
  <c r="AS326" i="1" a="1"/>
  <c r="AY452" i="1" a="1"/>
  <c r="AP517" i="1" a="1"/>
  <c r="AV354" i="1" a="1"/>
  <c r="AQ472" i="1" a="1"/>
  <c r="AS150" i="1" a="1"/>
  <c r="AS412" i="1" a="1"/>
  <c r="AY380" i="1" a="1"/>
  <c r="AV336" i="1" a="1"/>
  <c r="AY581" i="1" a="1"/>
  <c r="AW615" i="1" a="1"/>
  <c r="AR275" i="1" a="1"/>
  <c r="AQ198" i="1" a="1"/>
  <c r="BA64" i="1" a="1"/>
  <c r="AQ96" i="1" a="1"/>
  <c r="BA608" i="1" a="1"/>
  <c r="AR166" i="1" a="1"/>
  <c r="AU493" i="1" a="1"/>
  <c r="AP471" i="1" a="1"/>
  <c r="AT452" i="1" a="1"/>
  <c r="AR433" i="1" a="1"/>
  <c r="AU350" i="1" a="1"/>
  <c r="AX391" i="1" a="1"/>
  <c r="AX293" i="1" a="1"/>
  <c r="BA322" i="1" a="1"/>
  <c r="AZ448" i="1" a="1"/>
  <c r="AY276" i="1" a="1"/>
  <c r="BA498" i="1" a="1"/>
  <c r="AV123" i="1" a="1"/>
  <c r="AP165" i="1" a="1"/>
  <c r="AQ438" i="1" a="1"/>
  <c r="AT417" i="1" a="1"/>
  <c r="AV157" i="1" a="1"/>
  <c r="BA489" i="1" a="1"/>
  <c r="AV276" i="1" a="1"/>
  <c r="AP378" i="1" a="1"/>
  <c r="AS466" i="1" a="1"/>
  <c r="AS337" i="1" a="1"/>
  <c r="AP540" i="1" a="1"/>
  <c r="AQ518" i="1" a="1"/>
  <c r="AQ132" i="1" a="1"/>
  <c r="AU67" i="1" a="1"/>
  <c r="AV90" i="1" a="1"/>
  <c r="AV9" i="1" a="1"/>
  <c r="AP117" i="1" a="1"/>
  <c r="AT134" i="1" a="1"/>
  <c r="AS179" i="1" a="1"/>
  <c r="AZ36" i="1" a="1"/>
  <c r="AW376" i="1" a="1"/>
  <c r="AU141" i="1" a="1"/>
  <c r="AT93" i="1" a="1"/>
  <c r="AZ464" i="1" a="1"/>
  <c r="AP408" i="1" a="1"/>
  <c r="AT39" i="1" a="1"/>
  <c r="BA196" i="1" a="1"/>
  <c r="AU161" i="1" a="1"/>
  <c r="AZ281" i="1" a="1"/>
  <c r="AU471" i="1" a="1"/>
  <c r="AS360" i="1" a="1"/>
  <c r="AR353" i="1" a="1"/>
  <c r="BA108" i="1" a="1"/>
  <c r="AV328" i="1" a="1"/>
  <c r="AW485" i="1" a="1"/>
  <c r="AY460" i="1" a="1"/>
  <c r="AP515" i="1" a="1"/>
  <c r="AR203" i="1" a="1"/>
  <c r="AW65" i="1" a="1"/>
  <c r="AR173" i="1" a="1"/>
  <c r="AV326" i="1" a="1"/>
  <c r="AP114" i="1" a="1"/>
  <c r="AS607" i="1" a="1"/>
  <c r="AR61" i="1" a="1"/>
  <c r="BA305" i="1" a="1"/>
  <c r="AZ305" i="1" a="1"/>
  <c r="AW278" i="1" a="1"/>
  <c r="AQ365" i="1" a="1"/>
  <c r="AU339" i="1" a="1"/>
  <c r="AT200" i="1" a="1"/>
  <c r="AP160" i="1" a="1"/>
  <c r="AS267" i="1" a="1"/>
  <c r="BA628" i="1" a="1"/>
  <c r="AQ480" i="1" a="1"/>
  <c r="AV167" i="1" a="1"/>
  <c r="AT445" i="1" a="1"/>
  <c r="BA365" i="1" a="1"/>
  <c r="AZ275" i="1" a="1"/>
  <c r="AP496" i="1" a="1"/>
  <c r="AP358" i="1" a="1"/>
  <c r="AW94" i="1" a="1"/>
  <c r="AP376" i="1" a="1"/>
  <c r="AU55" i="1" a="1"/>
  <c r="AT421" i="1" a="1"/>
  <c r="AZ354" i="1" a="1"/>
  <c r="AQ317" i="1" a="1"/>
  <c r="AP336" i="1" a="1"/>
  <c r="AP168" i="1" a="1"/>
  <c r="AX301" i="1" a="1"/>
  <c r="AS304" i="1" a="1"/>
  <c r="AS43" i="1" a="1"/>
  <c r="AX118" i="1" a="1"/>
  <c r="AZ440" i="1" a="1"/>
  <c r="AT339" i="1" a="1"/>
  <c r="AU561" i="1" a="1"/>
  <c r="AS119" i="1" a="1"/>
  <c r="AR474" i="1" a="1"/>
  <c r="AZ69" i="1" a="1"/>
  <c r="BA534" i="1" a="1"/>
  <c r="AX320" i="1" a="1"/>
  <c r="AP95" i="1" a="1"/>
  <c r="AQ560" i="1" a="1"/>
  <c r="AW305" i="1" a="1"/>
  <c r="AQ578" i="1" a="1"/>
  <c r="AY569" i="1" a="1"/>
  <c r="AP344" i="1" a="1"/>
  <c r="AQ56" i="1" a="1"/>
  <c r="AP146" i="1" a="1"/>
  <c r="AQ453" i="1" a="1"/>
  <c r="AZ461" i="1" a="1"/>
  <c r="AT280" i="1" a="1"/>
  <c r="AZ408" i="1" a="1"/>
  <c r="AV545" i="1" a="1"/>
  <c r="AT538" i="1" a="1"/>
  <c r="AX138" i="1" a="1"/>
  <c r="AU105" i="1" a="1"/>
  <c r="AW584" i="1" a="1"/>
  <c r="AX205" i="1" a="1"/>
  <c r="AY202" i="1" a="1"/>
  <c r="AU581" i="1" a="1"/>
  <c r="AW173" i="1" a="1"/>
  <c r="AQ524" i="1" a="1"/>
  <c r="AS378" i="1" a="1"/>
  <c r="BA449" i="1" a="1"/>
  <c r="BA150" i="1" a="1"/>
  <c r="AW103" i="1" a="1"/>
  <c r="AQ106" i="1" a="1"/>
  <c r="AR302" i="1" a="1"/>
  <c r="AP407" i="1" a="1"/>
  <c r="AU535" i="1" a="1"/>
  <c r="AQ117" i="1" a="1"/>
  <c r="AX542" i="1" a="1"/>
  <c r="AQ177" i="1" a="1"/>
  <c r="AQ209" i="1" a="1"/>
  <c r="AW206" i="1" a="1"/>
  <c r="AU124" i="1" a="1"/>
  <c r="AR93" i="1" a="1"/>
  <c r="BA89" i="1" a="1"/>
  <c r="AZ93" i="1" a="1"/>
  <c r="AW472" i="1" a="1"/>
  <c r="BA405" i="1" a="1"/>
  <c r="AS447" i="1" a="1"/>
  <c r="AU256" i="1" a="1"/>
  <c r="AX346" i="1" a="1"/>
  <c r="AY572" i="1" a="1"/>
  <c r="AY564" i="1" a="1"/>
  <c r="AX329" i="1" a="1"/>
  <c r="AV623" i="1" a="1"/>
  <c r="AP107" i="1" a="1"/>
  <c r="AT257" i="1" a="1"/>
  <c r="AV273" i="1" a="1"/>
  <c r="AV567" i="1" a="1"/>
  <c r="AR506" i="1" a="1"/>
  <c r="AS338" i="1" a="1"/>
  <c r="AU63" i="1" a="1"/>
  <c r="AU514" i="1" a="1"/>
  <c r="AU516" i="1" a="1"/>
  <c r="AZ536" i="1" a="1"/>
  <c r="AT509" i="1" a="1"/>
  <c r="AT323" i="1" a="1"/>
  <c r="AV58" i="1" a="1"/>
  <c r="AR414" i="1" a="1"/>
  <c r="AP136" i="1" a="1"/>
  <c r="AY254" i="1" a="1"/>
  <c r="AT146" i="1" a="1"/>
  <c r="AW429" i="1" a="1"/>
  <c r="AY621" i="1" a="1"/>
  <c r="AQ408" i="1" a="1"/>
  <c r="AP43" i="1" a="1"/>
  <c r="AZ60" i="1" a="1"/>
  <c r="AU586" i="1" a="1"/>
  <c r="AW3" i="1" a="1"/>
  <c r="AZ179" i="1" a="1"/>
  <c r="AW44" i="1" a="1"/>
  <c r="AP512" i="1" a="1"/>
  <c r="AX319" i="1" a="1"/>
  <c r="AX524" i="1" a="1"/>
  <c r="AV116" i="1" a="1"/>
  <c r="AQ248" i="1" a="1"/>
  <c r="AP554" i="1" a="1"/>
  <c r="AY188" i="1" a="1"/>
  <c r="AY13" i="1" a="1"/>
  <c r="AZ203" i="1" a="1"/>
  <c r="AW4" i="1" a="1"/>
  <c r="AQ310" i="1" a="1"/>
  <c r="AU439" i="1" a="1"/>
  <c r="AZ619" i="1" a="1"/>
  <c r="AR455" i="1" a="1"/>
  <c r="AQ57" i="1" a="1"/>
  <c r="AT434" i="1" a="1"/>
  <c r="AS502" i="1" a="1"/>
  <c r="AP200" i="1" a="1"/>
  <c r="AY55" i="1" a="1"/>
  <c r="AP522" i="1" a="1"/>
  <c r="AT278" i="1" a="1"/>
  <c r="AX268" i="1" a="1"/>
  <c r="AU524" i="1" a="1"/>
  <c r="AV437" i="1" a="1"/>
  <c r="AQ103" i="1" a="1"/>
  <c r="AX515" i="1" a="1"/>
  <c r="BA155" i="1" a="1"/>
  <c r="AV432" i="1" a="1"/>
  <c r="AP174" i="1" a="1"/>
  <c r="AR574" i="1" a="1"/>
  <c r="AU129" i="1" a="1"/>
  <c r="AR314" i="1" a="1"/>
  <c r="AY278" i="1" a="1"/>
  <c r="AW404" i="1" a="1"/>
  <c r="AW356" i="1" a="1"/>
  <c r="AV379" i="1" a="1"/>
  <c r="AW281" i="1" a="1"/>
  <c r="AR343" i="1" a="1"/>
  <c r="AP257" i="1" a="1"/>
  <c r="AV36" i="1" a="1"/>
  <c r="AS249" i="1" a="1"/>
  <c r="AQ125" i="1" a="1"/>
  <c r="AU62" i="1" a="1"/>
  <c r="AS120" i="1" a="1"/>
  <c r="AX525" i="1" a="1"/>
  <c r="AP421" i="1" a="1"/>
  <c r="AX137" i="1" a="1"/>
  <c r="AT126" i="1" a="1"/>
  <c r="AY518" i="1" a="1"/>
  <c r="AS413" i="1" a="1"/>
  <c r="AP11" i="1" a="1"/>
  <c r="AZ353" i="1" a="1"/>
  <c r="AT279" i="1" a="1"/>
  <c r="AX438" i="1" a="1"/>
  <c r="AP329" i="1" a="1"/>
  <c r="AR392" i="1" a="1"/>
  <c r="AU556" i="1" a="1"/>
  <c r="AQ114" i="1" a="1"/>
  <c r="AS293" i="1" a="1"/>
  <c r="AU33" i="1" a="1"/>
  <c r="AX435" i="1" a="1"/>
  <c r="AV163" i="1" a="1"/>
  <c r="AR155" i="1" a="1"/>
  <c r="AU628" i="1" a="1"/>
  <c r="AV35" i="1" a="1"/>
  <c r="BA507" i="1" a="1"/>
  <c r="AX278" i="1" a="1"/>
  <c r="AT175" i="1" a="1"/>
  <c r="AW275" i="1" a="1"/>
  <c r="AW442" i="1" a="1"/>
  <c r="AQ68" i="1" a="1"/>
  <c r="AV94" i="1" a="1"/>
  <c r="AX228" i="1" a="1"/>
  <c r="AP349" i="1" a="1"/>
  <c r="AS434" i="1" a="1"/>
  <c r="AR523" i="1" a="1"/>
  <c r="AP456" i="1" a="1"/>
  <c r="AZ432" i="1" a="1"/>
  <c r="AS449" i="1" a="1"/>
  <c r="AT380" i="1" a="1"/>
  <c r="AV359" i="1" a="1"/>
  <c r="AY486" i="1" a="1"/>
  <c r="AV519" i="1" a="1"/>
  <c r="AZ545" i="1" a="1"/>
  <c r="AW462" i="1" a="1"/>
  <c r="AU260" i="1" a="1"/>
  <c r="BA87" i="1" a="1"/>
  <c r="AQ9" i="1" a="1"/>
  <c r="AU531" i="1" a="1"/>
  <c r="AT422" i="1" a="1"/>
  <c r="AV458" i="1" a="1"/>
  <c r="AW154" i="1" a="1"/>
  <c r="AZ393" i="1" a="1"/>
  <c r="AT244" i="1" a="1"/>
  <c r="AV484" i="1" a="1"/>
  <c r="AP8" i="1" a="1"/>
  <c r="AQ31" i="1" a="1"/>
  <c r="AR199" i="1" a="1"/>
  <c r="AU331" i="1" a="1"/>
  <c r="AZ459" i="1" a="1"/>
  <c r="AY58" i="1" a="1"/>
  <c r="AV443" i="1" a="1"/>
  <c r="AQ352" i="1" a="1"/>
  <c r="BA356" i="1" a="1"/>
  <c r="AS214" i="1" a="1"/>
  <c r="AR347" i="1" a="1"/>
  <c r="AU340" i="1" a="1"/>
  <c r="AS405" i="1" a="1"/>
  <c r="AT466" i="1" a="1"/>
  <c r="AZ131" i="1" a="1"/>
  <c r="AZ532" i="1" a="1"/>
  <c r="AP6" i="1" a="1"/>
  <c r="AW435" i="1" a="1"/>
  <c r="AW437" i="1" a="1"/>
  <c r="AS166" i="1" a="1"/>
  <c r="AZ201" i="1" a="1"/>
  <c r="AT561" i="1" a="1"/>
  <c r="AZ139" i="1" a="1"/>
  <c r="AW166" i="1" a="1"/>
  <c r="AQ304" i="1" a="1"/>
  <c r="AR405" i="1" a="1"/>
  <c r="AR428" i="1" a="1"/>
  <c r="AQ418" i="1" a="1"/>
  <c r="AU593" i="1" a="1"/>
  <c r="AS279" i="1" a="1"/>
  <c r="AU565" i="1" a="1"/>
  <c r="AR171" i="1" a="1"/>
  <c r="AZ67" i="1" a="1"/>
  <c r="AZ569" i="1" a="1"/>
  <c r="AU404" i="1" a="1"/>
  <c r="AS388" i="1" a="1"/>
  <c r="AQ160" i="1" a="1"/>
  <c r="BA146" i="1" a="1"/>
  <c r="AU108" i="1" a="1"/>
  <c r="AW455" i="1" a="1"/>
  <c r="AR458" i="1" a="1"/>
  <c r="AZ481" i="1" a="1"/>
  <c r="AQ300" i="1" a="1"/>
  <c r="AQ527" i="1" a="1"/>
  <c r="AU317" i="1" a="1"/>
  <c r="AP473" i="1" a="1"/>
  <c r="AX586" i="1" a="1"/>
  <c r="AS565" i="1" a="1"/>
  <c r="BA421" i="1" a="1"/>
  <c r="AQ462" i="1" a="1"/>
  <c r="AS528" i="1" a="1"/>
  <c r="AR287" i="1" a="1"/>
  <c r="AT99" i="1" a="1"/>
  <c r="AS345" i="1" a="1"/>
  <c r="AP359" i="1" a="1"/>
  <c r="AU388" i="1" a="1"/>
  <c r="AT322" i="1" a="1"/>
  <c r="AT37" i="1" a="1"/>
  <c r="AP485" i="1" a="1"/>
  <c r="AW120" i="1" a="1"/>
  <c r="AU190" i="1" a="1"/>
  <c r="AR419" i="1" a="1"/>
  <c r="AS465" i="1" a="1"/>
  <c r="AT560" i="1" a="1"/>
  <c r="AU275" i="1" a="1"/>
  <c r="AY30" i="1" a="1"/>
  <c r="AQ115" i="1" a="1"/>
  <c r="AR603" i="1" a="1"/>
  <c r="AT179" i="1" a="1"/>
  <c r="AP526" i="1" a="1"/>
  <c r="AS571" i="1" a="1"/>
  <c r="AT148" i="1" a="1"/>
  <c r="AP58" i="1" a="1"/>
  <c r="AV498" i="1" a="1"/>
  <c r="AP191" i="1" a="1"/>
  <c r="AP197" i="1" a="1"/>
  <c r="AX191" i="1" a="1"/>
  <c r="AU57" i="1" a="1"/>
  <c r="AW458" i="1" a="1"/>
  <c r="AT11" i="1" a="1"/>
  <c r="AP16" i="1" a="1"/>
  <c r="AP393" i="1" a="1"/>
  <c r="AP381" i="1" a="1"/>
  <c r="AW496" i="1" a="1"/>
  <c r="AP343" i="1" a="1"/>
  <c r="AZ601" i="1" a="1"/>
  <c r="AR586" i="1" a="1"/>
  <c r="AP140" i="1" a="1"/>
  <c r="AX339" i="1" a="1"/>
  <c r="AT385" i="1" a="1"/>
  <c r="AQ476" i="1" a="1"/>
  <c r="AW582" i="1" a="1"/>
  <c r="AQ406" i="1" a="1"/>
  <c r="AT400" i="1" a="1"/>
  <c r="AR476" i="1" a="1"/>
  <c r="AY418" i="1" a="1"/>
  <c r="AQ281" i="1" a="1"/>
  <c r="AT160" i="1" a="1"/>
  <c r="AV337" i="1" a="1"/>
  <c r="BA178" i="1" a="1"/>
  <c r="AX17" i="1" a="1"/>
  <c r="AV373" i="1" a="1"/>
  <c r="AV143" i="1" a="1"/>
  <c r="AQ513" i="1" a="1"/>
  <c r="AU453" i="1" a="1"/>
  <c r="AU446" i="1" a="1"/>
  <c r="AU365" i="1" a="1"/>
  <c r="AT283" i="1" a="1"/>
  <c r="BA392" i="1" a="1"/>
  <c r="AU537" i="1" a="1"/>
  <c r="AT122" i="1" a="1"/>
  <c r="AV513" i="1" a="1"/>
  <c r="AS512" i="1" a="1"/>
  <c r="AP93" i="1" a="1"/>
  <c r="AZ409" i="1" a="1"/>
  <c r="AV106" i="1" a="1"/>
  <c r="AY144" i="1" a="1"/>
  <c r="AP235" i="1" a="1"/>
  <c r="AT346" i="1" a="1"/>
  <c r="AW87" i="1" a="1"/>
  <c r="AQ443" i="1" a="1"/>
  <c r="AT537" i="1" a="1"/>
  <c r="AR90" i="1" a="1"/>
  <c r="AS181" i="1" a="1"/>
  <c r="AY171" i="1" a="1"/>
  <c r="AQ139" i="1" a="1"/>
  <c r="AT333" i="1" a="1"/>
  <c r="AW413" i="1" a="1"/>
  <c r="AT145" i="1" a="1"/>
  <c r="AU61" i="1" a="1"/>
  <c r="AS6" i="1" a="1"/>
  <c r="AT354" i="1" a="1"/>
  <c r="AQ3" i="1" a="1"/>
  <c r="AZ455" i="1" a="1"/>
  <c r="AX41" i="1" a="1"/>
  <c r="BA280" i="1" a="1"/>
  <c r="AR264" i="1" a="1"/>
  <c r="AU480" i="1" a="1"/>
  <c r="AX375" i="1" a="1"/>
  <c r="AP464" i="1" a="1"/>
  <c r="AT94" i="1" a="1"/>
  <c r="AY388" i="1" a="1"/>
  <c r="AZ180" i="1" a="1"/>
  <c r="AW412" i="1" a="1"/>
  <c r="AW100" i="1" a="1"/>
  <c r="BA455" i="1" a="1"/>
  <c r="AZ94" i="1" a="1"/>
  <c r="AS584" i="1" a="1"/>
  <c r="AW459" i="1" a="1"/>
  <c r="AU352" i="1" a="1"/>
  <c r="AS611" i="1" a="1"/>
  <c r="AX489" i="1" a="1"/>
  <c r="AQ574" i="1" a="1"/>
  <c r="AT128" i="1" a="1"/>
  <c r="AT515" i="1" a="1"/>
  <c r="AX286" i="1" a="1"/>
  <c r="AV190" i="1" a="1"/>
  <c r="AQ463" i="1" a="1"/>
  <c r="AR401" i="1" a="1"/>
  <c r="AV278" i="1" a="1"/>
  <c r="AS379" i="1" a="1"/>
  <c r="AQ37" i="1" a="1"/>
  <c r="BA121" i="1" a="1"/>
  <c r="AX395" i="1" a="1"/>
  <c r="AT254" i="1" a="1"/>
  <c r="AR129" i="1" a="1"/>
  <c r="AR376" i="1" a="1"/>
  <c r="AQ155" i="1" a="1"/>
  <c r="AS538" i="1" a="1"/>
  <c r="AV470" i="1" a="1"/>
  <c r="AS137" i="1" a="1"/>
  <c r="AV317" i="1" a="1"/>
  <c r="AV149" i="1" a="1"/>
  <c r="AQ396" i="1" a="1"/>
  <c r="AV17" i="1" a="1"/>
  <c r="AY325" i="1" a="1"/>
  <c r="BA419" i="1" a="1"/>
  <c r="AX249" i="1" a="1"/>
  <c r="AY300" i="1" a="1"/>
  <c r="AW203" i="1" a="1"/>
  <c r="AQ272" i="1" a="1"/>
  <c r="AP591" i="1" a="1"/>
  <c r="AQ444" i="1" a="1"/>
  <c r="AS32" i="1" a="1"/>
  <c r="AW392" i="1" a="1"/>
  <c r="AU250" i="1" a="1"/>
  <c r="AV186" i="1" a="1"/>
  <c r="AV350" i="1" a="1"/>
  <c r="AU460" i="1" a="1"/>
  <c r="AQ126" i="1" a="1"/>
  <c r="AW274" i="1" a="1"/>
  <c r="AQ190" i="1" a="1"/>
  <c r="AW379" i="1" a="1"/>
  <c r="AP568" i="1" a="1"/>
  <c r="AW256" i="1" a="1"/>
  <c r="AP400" i="1" a="1"/>
  <c r="AZ65" i="1" a="1"/>
  <c r="AV586" i="1" a="1"/>
  <c r="AV57" i="1" a="1"/>
  <c r="AW522" i="1" a="1"/>
  <c r="AS311" i="1" a="1"/>
  <c r="AR151" i="1" a="1"/>
  <c r="AS222" i="1" a="1"/>
  <c r="AX317" i="1" a="1"/>
  <c r="AV607" i="1" a="1"/>
  <c r="AQ484" i="1" a="1"/>
  <c r="AS464" i="1" a="1"/>
  <c r="AT180" i="1" a="1"/>
  <c r="AY301" i="1" a="1"/>
  <c r="AR389" i="1" a="1"/>
  <c r="AQ173" i="1" a="1"/>
  <c r="AW17" i="1" a="1"/>
  <c r="AW320" i="1" a="1"/>
  <c r="AX523" i="1" a="1"/>
  <c r="AQ146" i="1" a="1"/>
  <c r="AW134" i="1" a="1"/>
  <c r="BA613" i="1" a="1"/>
  <c r="AU213" i="1" a="1"/>
  <c r="AZ127" i="1" a="1"/>
  <c r="AP607" i="1" a="1"/>
  <c r="AZ205" i="1" a="1"/>
  <c r="AQ40" i="1" a="1"/>
  <c r="BA339" i="1" a="1"/>
  <c r="AR266" i="1" a="1"/>
  <c r="AS190" i="1" a="1"/>
  <c r="AU507" i="1" a="1"/>
  <c r="AP498" i="1" a="1"/>
  <c r="AV446" i="1" a="1"/>
  <c r="AU441" i="1" a="1"/>
  <c r="AX358" i="1" a="1"/>
  <c r="AR508" i="1" a="1"/>
  <c r="AZ498" i="1" a="1"/>
  <c r="AX335" i="1" a="1"/>
  <c r="AQ470" i="1" a="1"/>
  <c r="AQ558" i="1" a="1"/>
  <c r="AR497" i="1" a="1"/>
  <c r="AQ285" i="1" a="1"/>
  <c r="AY196" i="1" a="1"/>
  <c r="AV450" i="1" a="1"/>
  <c r="AU9" i="1" a="1"/>
  <c r="AR393" i="1" a="1"/>
  <c r="AQ238" i="1" a="1"/>
  <c r="AT556" i="1" a="1"/>
  <c r="AQ202" i="1" a="1"/>
  <c r="AP330" i="1" a="1"/>
  <c r="AS446" i="1" a="1"/>
  <c r="AT590" i="1" a="1"/>
  <c r="AV615" i="1" a="1"/>
  <c r="AW419" i="1" a="1"/>
  <c r="AP126" i="1" a="1"/>
  <c r="AY99" i="1" a="1"/>
  <c r="AP152" i="1" a="1"/>
  <c r="AQ471" i="1" a="1"/>
  <c r="AX504" i="1" a="1"/>
  <c r="AQ171" i="1" a="1"/>
  <c r="AU303" i="1" a="1"/>
  <c r="AU540" i="1" a="1"/>
  <c r="BA115" i="1" a="1"/>
  <c r="AV197" i="1" a="1"/>
  <c r="AT40" i="1" a="1"/>
  <c r="AS195" i="1" a="1"/>
  <c r="AU459" i="1" a="1"/>
  <c r="AX132" i="1" a="1"/>
  <c r="AR246" i="1" a="1"/>
  <c r="AZ417" i="1" a="1"/>
  <c r="AR520" i="1" a="1"/>
  <c r="AY392" i="1" a="1"/>
  <c r="AS15" i="1" a="1"/>
  <c r="AS562" i="1" a="1"/>
  <c r="AZ337" i="1" a="1"/>
  <c r="AW504" i="1" a="1"/>
  <c r="AY530" i="1" a="1"/>
  <c r="AT503" i="1" a="1"/>
  <c r="AY244" i="1" a="1"/>
  <c r="AU69" i="1" a="1"/>
  <c r="AR36" i="1" a="1"/>
  <c r="AV413" i="1" a="1"/>
  <c r="AU134" i="1" a="1"/>
  <c r="AQ329" i="1" a="1"/>
  <c r="AY503" i="1" a="1"/>
  <c r="AR249" i="1" a="1"/>
  <c r="AT136" i="1" a="1"/>
  <c r="AQ502" i="1" a="1"/>
  <c r="BA418" i="1" a="1"/>
  <c r="AP459" i="1" a="1"/>
  <c r="AT302" i="1" a="1"/>
  <c r="AT277" i="1" a="1"/>
  <c r="AQ322" i="1" a="1"/>
  <c r="AS161" i="1" a="1"/>
  <c r="AU103" i="1" a="1"/>
  <c r="AQ55" i="1" a="1"/>
  <c r="AV142" i="1" a="1"/>
  <c r="AT12" i="1" a="1"/>
  <c r="AT451" i="1" a="1"/>
  <c r="AQ244" i="1" a="1"/>
  <c r="AR336" i="1" a="1"/>
  <c r="AW91" i="1" a="1"/>
  <c r="AQ269" i="1" a="1"/>
  <c r="AP514" i="1" a="1"/>
  <c r="AQ330" i="1" a="1"/>
  <c r="AY128" i="1" a="1"/>
  <c r="AS394" i="1" a="1"/>
  <c r="AV573" i="1" a="1"/>
  <c r="AQ494" i="1" a="1"/>
  <c r="AP426" i="1" a="1"/>
  <c r="AZ415" i="1" a="1"/>
  <c r="AY70" i="1" a="1"/>
  <c r="AP448" i="1" a="1"/>
  <c r="AQ497" i="1" a="1"/>
  <c r="AQ260" i="1" a="1"/>
  <c r="AP396" i="1" a="1"/>
  <c r="AX464" i="1" a="1"/>
  <c r="AR436" i="1" a="1"/>
  <c r="AZ163" i="1" a="1"/>
  <c r="AR379" i="1" a="1"/>
  <c r="AW409" i="1" a="1"/>
  <c r="AQ100" i="1" a="1"/>
  <c r="AZ491" i="1" a="1"/>
  <c r="AP323" i="1" a="1"/>
  <c r="AS272" i="1" a="1"/>
  <c r="AR388" i="1" a="1"/>
  <c r="AZ515" i="1" a="1"/>
  <c r="BA487" i="1" a="1"/>
  <c r="BA318" i="1" a="1"/>
  <c r="AR248" i="1" a="1"/>
  <c r="AR432" i="1" a="1"/>
  <c r="AW70" i="1" a="1"/>
  <c r="AZ502" i="1" a="1"/>
  <c r="AR174" i="1" a="1"/>
  <c r="AX60" i="1" a="1"/>
  <c r="BA368" i="1" a="1"/>
  <c r="BA330" i="1" a="1"/>
  <c r="AV196" i="1" a="1"/>
  <c r="AU114" i="1" a="1"/>
  <c r="AP337" i="1" a="1"/>
  <c r="AT217" i="1" a="1"/>
  <c r="AS401" i="1" a="1"/>
  <c r="BA250" i="1" a="1"/>
  <c r="AZ191" i="1" a="1"/>
  <c r="AR3" i="1" a="1"/>
  <c r="AY497" i="1" a="1"/>
  <c r="AZ635" i="1" a="1"/>
  <c r="AV65" i="1" a="1"/>
  <c r="AS130" i="1" a="1"/>
  <c r="AP199" i="1" a="1"/>
  <c r="AZ174" i="1" a="1"/>
  <c r="AS284" i="1" a="1"/>
  <c r="AZ469" i="1" a="1"/>
  <c r="AW182" i="1" a="1"/>
  <c r="AR274" i="1" a="1"/>
  <c r="AS177" i="1" a="1"/>
  <c r="AY604" i="1" a="1"/>
  <c r="AP89" i="1" a="1"/>
  <c r="AU200" i="1" a="1"/>
  <c r="AU116" i="1" a="1"/>
  <c r="AQ461" i="1" a="1"/>
  <c r="AR141" i="1" a="1"/>
  <c r="AY15" i="1" a="1"/>
  <c r="AZ495" i="1" a="1"/>
  <c r="AS58" i="1" a="1"/>
  <c r="AP306" i="1" a="1"/>
  <c r="AV516" i="1" a="1"/>
  <c r="AP247" i="1" a="1"/>
  <c r="AR468" i="1" a="1"/>
  <c r="AX106" i="1" a="1"/>
  <c r="AW124" i="1" a="1"/>
  <c r="AZ447" i="1" a="1"/>
  <c r="AT155" i="1" a="1"/>
  <c r="AU197" i="1" a="1"/>
  <c r="AQ254" i="1" a="1"/>
  <c r="AV37" i="1" a="1"/>
  <c r="AS277" i="1" a="1"/>
  <c r="AU470" i="1" a="1"/>
  <c r="AR5" i="1" a="1"/>
  <c r="AV447" i="1" a="1"/>
  <c r="AR607" i="1" a="1"/>
  <c r="AP433" i="1" a="1"/>
  <c r="AY65" i="1" a="1"/>
  <c r="AY190" i="1" a="1"/>
  <c r="AP189" i="1" a="1"/>
  <c r="AY579" i="1" a="1"/>
  <c r="AU203" i="1" a="1"/>
  <c r="AV490" i="1" a="1"/>
  <c r="AR33" i="1" a="1"/>
  <c r="AX386" i="1" a="1"/>
  <c r="AT38" i="1" a="1"/>
  <c r="AU155" i="1" a="1"/>
  <c r="AR382" i="1" a="1"/>
  <c r="AR396" i="1" a="1"/>
  <c r="BA351" i="1" a="1"/>
  <c r="AU523" i="1" a="1"/>
  <c r="AS524" i="1" a="1"/>
  <c r="AY129" i="1" a="1"/>
  <c r="AT61" i="1" a="1"/>
  <c r="AU503" i="1" a="1"/>
  <c r="AR146" i="1" a="1"/>
  <c r="AV129" i="1" a="1"/>
  <c r="AU512" i="1" a="1"/>
  <c r="AQ469" i="1" a="1"/>
  <c r="AT141" i="1" a="1"/>
  <c r="AY376" i="1" a="1"/>
  <c r="AP201" i="1" a="1"/>
  <c r="AU16" i="1" a="1"/>
  <c r="AQ332" i="1" a="1"/>
  <c r="AQ89" i="1" a="1"/>
  <c r="AX432" i="1" a="1"/>
  <c r="AW167" i="1" a="1"/>
  <c r="AW321" i="1" a="1"/>
  <c r="AQ390" i="1" a="1"/>
  <c r="AW416" i="1" a="1"/>
  <c r="AV130" i="1" a="1"/>
  <c r="BA515" i="1" a="1"/>
  <c r="AZ501" i="1" a="1"/>
  <c r="AX133" i="1" a="1"/>
  <c r="AP272" i="1" a="1"/>
  <c r="AT635" i="1" a="1"/>
  <c r="AS390" i="1" a="1"/>
  <c r="AY582" i="1" a="1"/>
  <c r="AX336" i="1" a="1"/>
  <c r="AQ35" i="1" a="1"/>
  <c r="AY323" i="1" a="1"/>
  <c r="AR157" i="1" a="1"/>
  <c r="AV580" i="1" a="1"/>
  <c r="AP266" i="1" a="1"/>
  <c r="AV365" i="1" a="1"/>
  <c r="AW10" i="1" a="1"/>
  <c r="AV246" i="1" a="1"/>
  <c r="AP564" i="1" a="1"/>
  <c r="AZ394" i="1" a="1"/>
  <c r="AQ387" i="1" a="1"/>
  <c r="AW158" i="1" a="1"/>
  <c r="AR477" i="1" a="1"/>
  <c r="AV152" i="1" a="1"/>
  <c r="AR350" i="1" a="1"/>
  <c r="AR596" i="1" a="1"/>
  <c r="AQ607" i="1" a="1"/>
  <c r="AQ369" i="1" a="1"/>
  <c r="AR260" i="1" a="1"/>
  <c r="AX343" i="1" a="1"/>
  <c r="AV453" i="1" a="1"/>
  <c r="AQ392" i="1" a="1"/>
  <c r="AY4" i="1" a="1"/>
  <c r="AW15" i="1" a="1"/>
  <c r="AZ524" i="1" a="1"/>
  <c r="AW417" i="1" a="1"/>
  <c r="AQ346" i="1" a="1"/>
  <c r="AT129" i="1" a="1"/>
  <c r="AQ354" i="1" a="1"/>
  <c r="AY286" i="1" a="1"/>
  <c r="AT534" i="1" a="1"/>
  <c r="AP142" i="1" a="1"/>
  <c r="BA605" i="1" a="1"/>
  <c r="AU310" i="1" a="1"/>
  <c r="AZ155" i="1" a="1"/>
  <c r="AW163" i="1" a="1"/>
  <c r="AW67" i="1" a="1"/>
  <c r="AP88" i="1" a="1"/>
  <c r="AV87" i="1" a="1"/>
  <c r="AR345" i="1" a="1"/>
  <c r="AR92" i="1" a="1"/>
  <c r="AV555" i="1" a="1"/>
  <c r="AS124" i="1" a="1"/>
  <c r="AP161" i="1" a="1"/>
  <c r="AS300" i="1" a="1"/>
  <c r="AW138" i="1" a="1"/>
  <c r="AX374" i="1" a="1"/>
  <c r="AZ411" i="1" a="1"/>
  <c r="AV556" i="1" a="1"/>
  <c r="AQ440" i="1" a="1"/>
  <c r="AP190" i="1" a="1"/>
  <c r="AW463" i="1" a="1"/>
  <c r="AU476" i="1" a="1"/>
  <c r="AQ148" i="1" a="1"/>
  <c r="AU196" i="1" a="1"/>
  <c r="AW481" i="1" a="1"/>
  <c r="AP511" i="1" a="1"/>
  <c r="AR519" i="1" a="1"/>
  <c r="AV420" i="1" a="1"/>
  <c r="AV526" i="1" a="1"/>
  <c r="AQ180" i="1" a="1"/>
  <c r="AP583" i="1" a="1"/>
  <c r="AY306" i="1" a="1"/>
  <c r="AP453" i="1" a="1"/>
  <c r="AS159" i="1" a="1"/>
  <c r="AT140" i="1" a="1"/>
  <c r="AY135" i="1" a="1"/>
  <c r="AT568" i="1" a="1"/>
  <c r="AQ67" i="1" a="1"/>
  <c r="AY419" i="1" a="1"/>
  <c r="AU452" i="1" a="1"/>
  <c r="BA460" i="1" a="1"/>
  <c r="AQ477" i="1" a="1"/>
  <c r="AR358" i="1" a="1"/>
  <c r="AU279" i="1" a="1"/>
  <c r="AS127" i="1" a="1"/>
  <c r="AZ535" i="1" a="1"/>
  <c r="AV636" i="1" a="1"/>
  <c r="AZ554" i="1" a="1"/>
  <c r="AV512" i="1" a="1"/>
  <c r="AS544" i="1" a="1"/>
  <c r="AY462" i="1" a="1"/>
  <c r="AR261" i="1" a="1"/>
  <c r="AP559" i="1" a="1"/>
  <c r="AP499" i="1" a="1"/>
  <c r="AP97" i="1" a="1"/>
  <c r="AU574" i="1" a="1"/>
  <c r="AW276" i="1" a="1"/>
  <c r="AT521" i="1" a="1"/>
  <c r="AS278" i="1" a="1"/>
  <c r="AX429" i="1" a="1"/>
  <c r="AU148" i="1" a="1"/>
  <c r="AS186" i="1" a="1"/>
  <c r="AR322" i="1" a="1"/>
  <c r="AQ321" i="1" a="1"/>
  <c r="BA348" i="1" a="1"/>
  <c r="AQ181" i="1" a="1"/>
  <c r="AW161" i="1" a="1"/>
  <c r="AZ32" i="1" a="1"/>
  <c r="AU119" i="1" a="1"/>
  <c r="AW323" i="1" a="1"/>
  <c r="AT96" i="1" a="1"/>
  <c r="AS203" i="1" a="1"/>
  <c r="AW381" i="1" a="1"/>
  <c r="AW313" i="1" a="1"/>
  <c r="AV160" i="1" a="1"/>
  <c r="AQ455" i="1" a="1"/>
  <c r="AV8" i="1" a="1"/>
  <c r="AS453" i="1" a="1"/>
  <c r="AS157" i="1" a="1"/>
  <c r="AV122" i="1" a="1"/>
  <c r="AV505" i="1" a="1"/>
  <c r="BA343" i="1" a="1"/>
  <c r="AR319" i="1" a="1"/>
  <c r="AP283" i="1" a="1"/>
  <c r="AQ246" i="1" a="1"/>
  <c r="AS317" i="1" a="1"/>
  <c r="AR301" i="1" a="1"/>
  <c r="AX533" i="1" a="1"/>
  <c r="AP150" i="1" a="1"/>
  <c r="AQ517" i="1" a="1"/>
  <c r="BA68" i="1" a="1"/>
  <c r="AY559" i="1" a="1"/>
  <c r="AR136" i="1" a="1"/>
  <c r="AS103" i="1" a="1"/>
  <c r="AS458" i="1" a="1"/>
  <c r="AP362" i="1" a="1"/>
  <c r="AW365" i="1" a="1"/>
  <c r="AU341" i="1" a="1"/>
  <c r="AT125" i="1" a="1"/>
  <c r="AR565" i="1" a="1"/>
  <c r="AS125" i="1" a="1"/>
  <c r="AR521" i="1" a="1"/>
  <c r="AS321" i="1" a="1"/>
  <c r="AX480" i="1" a="1"/>
  <c r="AZ514" i="1" a="1"/>
  <c r="AU563" i="1" a="1"/>
  <c r="BA129" i="1" a="1"/>
  <c r="AR585" i="1" a="1"/>
  <c r="AZ336" i="1" a="1"/>
  <c r="AT299" i="1" a="1"/>
  <c r="AS167" i="1" a="1"/>
  <c r="AS577" i="1" a="1"/>
  <c r="AS440" i="1" a="1"/>
  <c r="AV570" i="1" a="1"/>
  <c r="AS30" i="1" a="1"/>
  <c r="AQ78" i="1" a="1"/>
  <c r="AS92" i="1" a="1"/>
  <c r="AP282" i="1" a="1"/>
  <c r="AQ429" i="1" a="1"/>
  <c r="AX11" i="1" a="1"/>
  <c r="AW607" i="1" a="1"/>
  <c r="AV431" i="1" a="1"/>
  <c r="AZ17" i="1" a="1"/>
  <c r="AT34" i="1" a="1"/>
  <c r="AS427" i="1" a="1"/>
  <c r="AS196" i="1" a="1"/>
  <c r="BA279" i="1" a="1"/>
  <c r="AY35" i="1" a="1"/>
  <c r="AP128" i="1" a="1"/>
  <c r="AU305" i="1" a="1"/>
  <c r="AQ119" i="1" a="1"/>
  <c r="AP157" i="1" a="1"/>
  <c r="AV86" i="1" a="1"/>
  <c r="BA126" i="1" a="1"/>
  <c r="AU280" i="1" a="1"/>
  <c r="AP188" i="1" a="1"/>
  <c r="AT344" i="1" a="1"/>
  <c r="AU156" i="1" a="1"/>
  <c r="AY605" i="1" a="1"/>
  <c r="BA335" i="1" a="1"/>
  <c r="AT195" i="1" a="1"/>
  <c r="AV355" i="1" a="1"/>
  <c r="AV386" i="1" a="1"/>
  <c r="AW190" i="1" a="1"/>
  <c r="AQ275" i="1" a="1"/>
  <c r="AW127" i="1" a="1"/>
  <c r="AZ129" i="1" a="1"/>
  <c r="AR333" i="1" a="1"/>
  <c r="AW60" i="1" a="1"/>
  <c r="AT470" i="1" a="1"/>
  <c r="AY150" i="1" a="1"/>
  <c r="AV274" i="1" a="1"/>
  <c r="AY247" i="1" a="1"/>
  <c r="AY257" i="1" a="1"/>
  <c r="AR109" i="1" a="1"/>
  <c r="AR449" i="1" a="1"/>
  <c r="AZ303" i="1" a="1"/>
  <c r="AR167" i="1" a="1"/>
  <c r="AS8" i="1" a="1"/>
  <c r="BA451" i="1" a="1"/>
  <c r="AR43" i="1" a="1"/>
  <c r="AW519" i="1" a="1"/>
  <c r="BA436" i="1" a="1"/>
  <c r="AZ293" i="1" a="1"/>
  <c r="AS350" i="1" a="1"/>
  <c r="AY504" i="1" a="1"/>
  <c r="AU560" i="1" a="1"/>
  <c r="AR602" i="1" a="1"/>
  <c r="AT275" i="1" a="1"/>
  <c r="BA585" i="1" a="1"/>
  <c r="BA477" i="1" a="1"/>
  <c r="AS592" i="1" a="1"/>
  <c r="AQ136" i="1" a="1"/>
  <c r="AW302" i="1" a="1"/>
  <c r="AX323" i="1" a="1"/>
  <c r="AR200" i="1" a="1"/>
  <c r="AT138" i="1" a="1"/>
  <c r="AQ458" i="1" a="1"/>
  <c r="AT393" i="1" a="1"/>
  <c r="AZ137" i="1" a="1"/>
  <c r="AR164" i="1" a="1"/>
  <c r="AQ44" i="1" a="1"/>
  <c r="AW374" i="1" a="1"/>
  <c r="AQ163" i="1" a="1"/>
  <c r="AP410" i="1" a="1"/>
  <c r="AR132" i="1" a="1"/>
  <c r="AV477" i="1" a="1"/>
  <c r="AV67" i="1" a="1"/>
  <c r="AQ511" i="1" a="1"/>
  <c r="AP441" i="1" a="1"/>
  <c r="AW168" i="1" a="1"/>
  <c r="AR123" i="1" a="1"/>
  <c r="AZ287" i="1" a="1"/>
  <c r="AT498" i="1" a="1"/>
  <c r="AV593" i="1" a="1"/>
  <c r="AQ499" i="1" a="1"/>
  <c r="AX49" i="1" a="1"/>
  <c r="AV99" i="1" a="1"/>
  <c r="AR626" i="1" a="1"/>
  <c r="AP134" i="1" a="1"/>
  <c r="AP92" i="1" a="1"/>
  <c r="AS131" i="1" a="1"/>
  <c r="AZ340" i="1" a="1"/>
  <c r="AW421" i="1" a="1"/>
  <c r="AY201" i="1" a="1"/>
  <c r="AR416" i="1" a="1"/>
  <c r="BA476" i="1" a="1"/>
  <c r="AQ532" i="1" a="1"/>
  <c r="BA266" i="1" a="1"/>
  <c r="AU447" i="1" a="1"/>
  <c r="AX148" i="1" a="1"/>
  <c r="AT250" i="1" a="1"/>
  <c r="AY412" i="1" a="1"/>
  <c r="AR115" i="1" a="1"/>
  <c r="AP528" i="1" a="1"/>
  <c r="AQ373" i="1" a="1"/>
  <c r="AZ387" i="1" a="1"/>
  <c r="BA416" i="1" a="1"/>
  <c r="AT543" i="1" a="1"/>
  <c r="AS95" i="1" a="1"/>
  <c r="AQ507" i="1" a="1"/>
  <c r="AX582" i="1" a="1"/>
  <c r="AR64" i="1" a="1"/>
  <c r="AP604" i="1" a="1"/>
  <c r="AT362" i="1" a="1"/>
  <c r="AW563" i="1" a="1"/>
  <c r="AV401" i="1" a="1"/>
  <c r="AX434" i="1" a="1"/>
  <c r="AU66" i="1" a="1"/>
  <c r="AV388" i="1" a="1"/>
  <c r="AU370" i="1" a="1"/>
  <c r="AW393" i="1" a="1"/>
  <c r="AX592" i="1" a="1"/>
  <c r="AU98" i="1" a="1"/>
  <c r="AR330" i="1" a="1"/>
  <c r="AS578" i="1" a="1"/>
  <c r="AP503" i="1" a="1"/>
  <c r="AW189" i="1" a="1"/>
  <c r="AQ69" i="1" a="1"/>
  <c r="AW250" i="1" a="1"/>
  <c r="AV324" i="1" a="1"/>
  <c r="AX423" i="1" a="1"/>
  <c r="AR352" i="1" a="1"/>
  <c r="AV563" i="1" a="1"/>
  <c r="AR317" i="1" a="1"/>
  <c r="AQ283" i="1" a="1"/>
  <c r="AV7" i="1" a="1"/>
  <c r="AZ124" i="1" a="1"/>
  <c r="AT435" i="1" a="1"/>
  <c r="BA475" i="1" a="1"/>
  <c r="AP505" i="1" a="1"/>
  <c r="AT64" i="1" a="1"/>
  <c r="AR496" i="1" a="1"/>
  <c r="AX571" i="1" a="1"/>
  <c r="AS310" i="1" a="1"/>
  <c r="AR339" i="1" a="1"/>
  <c r="AV282" i="1" a="1"/>
  <c r="BA312" i="1" a="1"/>
  <c r="AT28" i="1" a="1"/>
  <c r="AY258" i="1" a="1"/>
  <c r="AU349" i="1" a="1"/>
  <c r="AX283" i="1" a="1"/>
  <c r="AS89" i="1" a="1"/>
  <c r="AR290" i="1" a="1"/>
  <c r="BA216" i="1" a="1"/>
  <c r="AT480" i="1" a="1"/>
  <c r="AW520" i="1" a="1"/>
  <c r="AY109" i="1" a="1"/>
  <c r="AY262" i="1" a="1"/>
  <c r="AU478" i="1" a="1"/>
  <c r="AQ568" i="1" a="1"/>
  <c r="AV228" i="1" a="1"/>
  <c r="AW543" i="1" a="1"/>
  <c r="AT414" i="1" a="1"/>
  <c r="AZ533" i="1" a="1"/>
  <c r="AW521" i="1" a="1"/>
  <c r="AQ66" i="1" a="1"/>
  <c r="AT459" i="1" a="1"/>
  <c r="AY510" i="1" a="1"/>
  <c r="BA346" i="1" a="1"/>
  <c r="AT318" i="1" a="1"/>
  <c r="AU358" i="1" a="1"/>
  <c r="BA53" i="1" a="1"/>
  <c r="AP531" i="1" a="1"/>
  <c r="BA345" i="1" a="1"/>
  <c r="AV124" i="1" a="1"/>
  <c r="AZ105" i="1" a="1"/>
  <c r="AW254" i="1" a="1"/>
  <c r="AY391" i="1" a="1"/>
  <c r="AY245" i="1" a="1"/>
  <c r="AW102" i="1" a="1"/>
  <c r="AP351" i="1" a="1"/>
  <c r="AT373" i="1" a="1"/>
  <c r="AQ393" i="1" a="1"/>
  <c r="BA631" i="1" a="1"/>
  <c r="AR111" i="1" a="1"/>
  <c r="AS410" i="1" a="1"/>
  <c r="AU595" i="1" a="1"/>
  <c r="AQ468" i="1" a="1"/>
  <c r="AV380" i="1" a="1"/>
  <c r="AU413" i="1" a="1"/>
  <c r="AP274" i="1" a="1"/>
  <c r="AV180" i="1" a="1"/>
  <c r="AQ569" i="1" a="1"/>
  <c r="AW557" i="1" a="1"/>
  <c r="AX289" i="1" a="1"/>
  <c r="AX577" i="1" a="1"/>
  <c r="AS135" i="1" a="1"/>
  <c r="AX387" i="1" a="1"/>
  <c r="AS306" i="1" a="1"/>
  <c r="AW230" i="1" a="1"/>
  <c r="AV128" i="1" a="1"/>
  <c r="AY326" i="1" a="1"/>
  <c r="AR363" i="1" a="1"/>
  <c r="AQ624" i="1" a="1"/>
  <c r="AP56" i="1" a="1"/>
  <c r="AP318" i="1" a="1"/>
  <c r="AX18" i="1" a="1"/>
  <c r="AZ128" i="1" a="1"/>
  <c r="AU313" i="1" a="1"/>
  <c r="AY476" i="1" a="1"/>
  <c r="AZ57" i="1" a="1"/>
  <c r="AR169" i="1" a="1"/>
  <c r="AS389" i="1" a="1"/>
  <c r="AQ99" i="1" a="1"/>
  <c r="BA157" i="1" a="1"/>
  <c r="BA188" i="1" a="1"/>
  <c r="AV616" i="1" a="1"/>
  <c r="AX167" i="1" a="1"/>
  <c r="AU107" i="1" a="1"/>
  <c r="AS55" i="1" a="1"/>
  <c r="AQ141" i="1" a="1"/>
  <c r="AS344" i="1" a="1"/>
  <c r="AS356" i="1" a="1"/>
  <c r="AP470" i="1" a="1"/>
  <c r="AT91" i="1" a="1"/>
  <c r="AZ560" i="1" a="1"/>
  <c r="AV242" i="1" a="1"/>
  <c r="BA359" i="1" a="1"/>
  <c r="AS178" i="1" a="1"/>
  <c r="AZ182" i="1" a="1"/>
  <c r="AX104" i="1" a="1"/>
  <c r="AQ388" i="1" a="1"/>
  <c r="AW411" i="1" a="1"/>
  <c r="AR126" i="1" a="1"/>
  <c r="AW282" i="1" a="1"/>
  <c r="AR482" i="1" a="1"/>
  <c r="AX567" i="1" a="1"/>
  <c r="AX548" i="1" a="1"/>
  <c r="AY531" i="1" a="1"/>
  <c r="AZ97" i="1" a="1"/>
  <c r="AV463" i="1" a="1"/>
  <c r="BA128" i="1" a="1"/>
  <c r="AS108" i="1" a="1"/>
  <c r="AX58" i="1" a="1"/>
  <c r="AS136" i="1" a="1"/>
  <c r="AQ447" i="1" a="1"/>
  <c r="AT409" i="1" a="1"/>
  <c r="AU506" i="1" a="1"/>
  <c r="AQ299" i="1" a="1"/>
  <c r="AQ144" i="1" a="1"/>
  <c r="AS302" i="1" a="1"/>
  <c r="AV100" i="1" a="1"/>
  <c r="AX194" i="1" a="1"/>
  <c r="AX595" i="1" a="1"/>
  <c r="AT59" i="1" a="1"/>
  <c r="AS475" i="1" a="1"/>
  <c r="AS455" i="1" a="1"/>
  <c r="AP375" i="1" a="1"/>
  <c r="AR96" i="1" a="1"/>
  <c r="AU584" i="1" a="1"/>
  <c r="AU375" i="1" a="1"/>
  <c r="AU120" i="1" a="1"/>
  <c r="AR446" i="1" a="1"/>
  <c r="BA192" i="1" a="1"/>
  <c r="AS141" i="1" a="1"/>
  <c r="AQ282" i="1" a="1"/>
  <c r="AP3" i="1" a="1"/>
  <c r="AW558" i="1" a="1"/>
  <c r="AQ158" i="1" a="1"/>
  <c r="AZ349" i="1" a="1"/>
  <c r="AU135" i="1" a="1"/>
  <c r="AU130" i="1" a="1"/>
  <c r="AX322" i="1" a="1"/>
  <c r="AS448" i="1" a="1"/>
  <c r="AQ534" i="1" a="1"/>
  <c r="AQ341" i="1" a="1"/>
  <c r="AW136" i="1" a="1"/>
  <c r="AV136" i="1" a="1"/>
  <c r="AP458" i="1" a="1"/>
  <c r="AV333" i="1" a="1"/>
  <c r="AR320" i="1" a="1"/>
  <c r="AP516" i="1" a="1"/>
  <c r="AR88" i="1" a="1"/>
  <c r="AU567" i="1" a="1"/>
  <c r="AZ474" i="1" a="1"/>
  <c r="AY16" i="1" a="1"/>
  <c r="AV69" i="1" a="1"/>
  <c r="AR306" i="1" a="1"/>
  <c r="AR168" i="1" a="1"/>
  <c r="AT558" i="1" a="1"/>
  <c r="AV536" i="1" a="1"/>
  <c r="AT206" i="1" a="1"/>
  <c r="AT13" i="1" a="1"/>
  <c r="AT337" i="1" a="1"/>
  <c r="BA420" i="1" a="1"/>
  <c r="AW447" i="1" a="1"/>
  <c r="AZ441" i="1" a="1"/>
  <c r="AZ446" i="1" a="1"/>
  <c r="AZ95" i="1" a="1"/>
  <c r="AY411" i="1" a="1"/>
  <c r="AS499" i="1" a="1"/>
  <c r="AP275" i="1" a="1"/>
  <c r="AZ104" i="1" a="1"/>
  <c r="AX594" i="1" a="1"/>
  <c r="AS129" i="1" a="1"/>
  <c r="AR515" i="1" a="1"/>
  <c r="AS143" i="1" a="1"/>
  <c r="AT569" i="1" a="1"/>
  <c r="AR102" i="1" a="1"/>
  <c r="AW436" i="1" a="1"/>
  <c r="AQ395" i="1" a="1"/>
  <c r="AR456" i="1" a="1"/>
  <c r="AS385" i="1" a="1"/>
  <c r="AV286" i="1" a="1"/>
  <c r="AW513" i="1" a="1"/>
  <c r="AX437" i="1" a="1"/>
  <c r="AX122" i="1" a="1"/>
  <c r="AP61" i="1" a="1"/>
  <c r="AS558" i="1" a="1"/>
  <c r="AT433" i="1" a="1"/>
  <c r="AR594" i="1" a="1"/>
  <c r="AR324" i="1" a="1"/>
  <c r="AQ562" i="1" a="1"/>
  <c r="AV358" i="1" a="1"/>
  <c r="AW480" i="1" a="1"/>
  <c r="AR117" i="1" a="1"/>
  <c r="AV416" i="1" a="1"/>
  <c r="AV92" i="1" a="1"/>
  <c r="AW444" i="1" a="1"/>
  <c r="AS114" i="1" a="1"/>
  <c r="AR514" i="1" a="1"/>
  <c r="AV360" i="1" a="1"/>
  <c r="BA557" i="1" a="1"/>
  <c r="AV117" i="1" a="1"/>
  <c r="AU78" i="1" a="1"/>
  <c r="AW177" i="1" a="1"/>
  <c r="AZ582" i="1" a="1"/>
  <c r="AW354" i="1" a="1"/>
  <c r="AQ412" i="1" a="1"/>
  <c r="AW62" i="1" a="1"/>
  <c r="AU380" i="1" a="1"/>
  <c r="AY468" i="1" a="1"/>
  <c r="AR356" i="1" a="1"/>
  <c r="AP141" i="1" a="1"/>
  <c r="AY526" i="1" a="1"/>
  <c r="AT100" i="1" a="1"/>
  <c r="AT578" i="1" a="1"/>
  <c r="AX159" i="1" a="1"/>
  <c r="AP9" i="1" a="1"/>
  <c r="AW116" i="1" a="1"/>
  <c r="AW570" i="1" a="1"/>
  <c r="BA140" i="1" a="1"/>
  <c r="AU181" i="1" a="1"/>
  <c r="AU164" i="1" a="1"/>
  <c r="AR442" i="1" a="1"/>
  <c r="AS590" i="1" a="1"/>
  <c r="AS365" i="1" a="1"/>
  <c r="AQ561" i="1" a="1"/>
  <c r="AV448" i="1" a="1"/>
  <c r="AY566" i="1" a="1"/>
  <c r="AZ14" i="1" a="1"/>
  <c r="AR191" i="1" a="1"/>
  <c r="AP13" i="1" a="1"/>
  <c r="AQ127" i="1" a="1"/>
  <c r="AW238" i="1" a="1"/>
  <c r="AV439" i="1" a="1"/>
  <c r="AP173" i="1" a="1"/>
  <c r="AS323" i="1" a="1"/>
  <c r="AR556" i="1" a="1"/>
  <c r="AV155" i="1" a="1"/>
  <c r="AT442" i="1" a="1"/>
  <c r="AT53" i="1" a="1"/>
  <c r="AU594" i="1" a="1"/>
  <c r="AT163" i="1" a="1"/>
  <c r="AT606" i="1" a="1"/>
  <c r="AW244" i="1" a="1"/>
  <c r="AX350" i="1" a="1"/>
  <c r="AR354" i="1" a="1"/>
  <c r="AU463" i="1" a="1"/>
  <c r="AV353" i="1" a="1"/>
  <c r="AQ353" i="1" a="1"/>
  <c r="AY444" i="1" a="1"/>
  <c r="AT305" i="1" a="1"/>
  <c r="AW336" i="1" a="1"/>
  <c r="AR463" i="1" a="1"/>
  <c r="AW328" i="1" a="1"/>
  <c r="AR67" i="1" a="1"/>
  <c r="AS35" i="1" a="1"/>
  <c r="AX168" i="1" a="1"/>
  <c r="AU409" i="1" a="1"/>
  <c r="BA558" i="1" a="1"/>
  <c r="AQ133" i="1" a="1"/>
  <c r="AP260" i="1" a="1"/>
  <c r="BA354" i="1" a="1"/>
  <c r="AT101" i="1" a="1"/>
  <c r="AQ247" i="1" a="1"/>
  <c r="AU473" i="1" a="1"/>
  <c r="AR120" i="1" a="1"/>
  <c r="AS536" i="1" a="1"/>
  <c r="AP414" i="1" a="1"/>
  <c r="AP33" i="1" a="1"/>
  <c r="BA456" i="1" a="1"/>
  <c r="AQ314" i="1" a="1"/>
  <c r="AP250" i="1" a="1"/>
  <c r="AV501" i="1" a="1"/>
  <c r="AW285" i="1" a="1"/>
  <c r="AT377" i="1" a="1"/>
  <c r="AU258" i="1" a="1"/>
  <c r="AQ120" i="1" a="1"/>
  <c r="AP100" i="1" a="1"/>
  <c r="AX507" i="1" a="1"/>
  <c r="AV494" i="1" a="1"/>
  <c r="AW537" i="1" a="1"/>
  <c r="AT483" i="1" a="1"/>
  <c r="AR460" i="1" a="1"/>
  <c r="AP373" i="1" a="1"/>
  <c r="AT499" i="1" a="1"/>
  <c r="AZ378" i="1" a="1"/>
  <c r="AR632" i="1" a="1"/>
  <c r="AQ98" i="1" a="1"/>
  <c r="AY303" i="1" a="1"/>
  <c r="AT147" i="1" a="1"/>
  <c r="AW454" i="1" a="1"/>
  <c r="AP506" i="1" a="1"/>
  <c r="AP155" i="1" a="1"/>
  <c r="AS480" i="1" a="1"/>
  <c r="AV38" i="1" a="1"/>
  <c r="AR121" i="1" a="1"/>
  <c r="AT274" i="1" a="1"/>
  <c r="AQ90" i="1" a="1"/>
  <c r="AQ433" i="1" a="1"/>
  <c r="AZ518" i="1" a="1"/>
  <c r="AT86" i="1" a="1"/>
  <c r="AR40" i="1" a="1"/>
  <c r="AX449" i="1" a="1"/>
  <c r="AQ135" i="1" a="1"/>
  <c r="AS400" i="1" a="1"/>
  <c r="AY511" i="1" a="1"/>
  <c r="AU346" i="1" a="1"/>
  <c r="AR494" i="1" a="1"/>
  <c r="AQ128" i="1" a="1"/>
  <c r="AT486" i="1" a="1"/>
  <c r="AX377" i="1" a="1"/>
  <c r="AV104" i="1" a="1"/>
  <c r="AP474" i="1" a="1"/>
  <c r="AY509" i="1" a="1"/>
  <c r="AS387" i="1" a="1"/>
  <c r="AT16" i="1" a="1"/>
  <c r="AU259" i="1" a="1"/>
  <c r="AQ432" i="1" a="1"/>
  <c r="AY355" i="1" a="1"/>
  <c r="AX202" i="1" a="1"/>
  <c r="AU580" i="1" a="1"/>
  <c r="AY481" i="1" a="1"/>
  <c r="AU419" i="1" a="1"/>
  <c r="AX55" i="1" a="1"/>
  <c r="AZ255" i="1" a="1"/>
  <c r="AR636" i="1" a="1"/>
  <c r="AV120" i="1" a="1"/>
  <c r="AZ242" i="1" a="1"/>
  <c r="AT585" i="1" a="1"/>
  <c r="AS534" i="1" a="1"/>
  <c r="AS469" i="1" a="1"/>
  <c r="AU428" i="1" a="1"/>
  <c r="AU411" i="1" a="1"/>
  <c r="AW277" i="1" a="1"/>
  <c r="AV569" i="1" a="1"/>
  <c r="AW326" i="1" a="1"/>
  <c r="AV133" i="1" a="1"/>
  <c r="BA491" i="1" a="1"/>
  <c r="AR518" i="1" a="1"/>
  <c r="AT405" i="1" a="1"/>
  <c r="AU286" i="1" a="1"/>
  <c r="AZ414" i="1" a="1"/>
  <c r="AZ613" i="1" a="1"/>
  <c r="AW178" i="1" a="1"/>
  <c r="AT458" i="1" a="1"/>
  <c r="AW228" i="1" a="1"/>
  <c r="AV465" i="1" a="1"/>
  <c r="AQ454" i="1" a="1"/>
  <c r="AX121" i="1" a="1"/>
  <c r="AU515" i="1" a="1"/>
  <c r="AS519" i="1" a="1"/>
  <c r="AR198" i="1" a="1"/>
  <c r="AR480" i="1" a="1"/>
  <c r="AQ379" i="1" a="1"/>
  <c r="AU121" i="1" a="1"/>
  <c r="AU195" i="1" a="1"/>
  <c r="AS320" i="1" a="1"/>
  <c r="AQ501" i="1" a="1"/>
  <c r="AP151" i="1" a="1"/>
  <c r="AR391" i="1" a="1"/>
  <c r="AQ199" i="1" a="1"/>
  <c r="AR501" i="1" a="1"/>
  <c r="AV449" i="1" a="1"/>
  <c r="AR374" i="1" a="1"/>
  <c r="AU151" i="1" a="1"/>
  <c r="AS128" i="1" a="1"/>
  <c r="AQ168" i="1" a="1"/>
  <c r="AP63" i="1" a="1"/>
  <c r="AS173" i="1" a="1"/>
  <c r="AP586" i="1" a="1"/>
  <c r="AS13" i="1" a="1"/>
  <c r="AP122" i="1" a="1"/>
  <c r="AW175" i="1" a="1"/>
  <c r="BA137" i="1" a="1"/>
  <c r="AT453" i="1" a="1"/>
  <c r="AP115" i="1" a="1"/>
  <c r="AP133" i="1" a="1"/>
  <c r="AQ15" i="1" a="1"/>
  <c r="AR470" i="1" a="1"/>
  <c r="AW456" i="1" a="1"/>
  <c r="AW362" i="1" a="1"/>
  <c r="AQ167" i="1" a="1"/>
  <c r="AT67" i="1" a="1"/>
  <c r="AT432" i="1" a="1"/>
  <c r="AS568" i="1" a="1"/>
  <c r="AU578" i="1" a="1"/>
  <c r="AP536" i="1" a="1"/>
  <c r="AQ394" i="1" a="1"/>
  <c r="AV525" i="1" a="1"/>
  <c r="AP273" i="1" a="1"/>
  <c r="AQ8" i="1" a="1"/>
  <c r="AW528" i="1" a="1"/>
  <c r="AZ419" i="1" a="1"/>
  <c r="AW106" i="1" a="1"/>
  <c r="AU508" i="1" a="1"/>
  <c r="AP138" i="1" a="1"/>
  <c r="AW518" i="1" a="1"/>
  <c r="AS324" i="1" a="1"/>
  <c r="AT245" i="1" a="1"/>
  <c r="AW572" i="1" a="1"/>
  <c r="AW312" i="1" a="1"/>
  <c r="AT68" i="1" a="1"/>
  <c r="AR426" i="1" a="1"/>
  <c r="AR522" i="1" a="1"/>
  <c r="AQ47" i="1" a="1"/>
  <c r="AQ536" i="1" a="1"/>
  <c r="BA606" i="1" a="1"/>
  <c r="AQ278" i="1" a="1"/>
  <c r="AR346" i="1" a="1"/>
  <c r="AU417" i="1" a="1"/>
  <c r="AR395" i="1" a="1"/>
  <c r="AU143" i="1" a="1"/>
  <c r="AT415" i="1" a="1"/>
  <c r="AU300" i="1" a="1"/>
  <c r="AX146" i="1" a="1"/>
  <c r="AZ471" i="1" a="1"/>
  <c r="AZ164" i="1" a="1"/>
  <c r="AV503" i="1" a="1"/>
  <c r="AT31" i="1" a="1"/>
  <c r="AW13" i="1" a="1"/>
  <c r="AV452" i="1" a="1"/>
  <c r="AS155" i="1" a="1"/>
  <c r="AS36" i="1" a="1"/>
  <c r="AV419" i="1" a="1"/>
  <c r="AQ305" i="1" a="1"/>
  <c r="AX565" i="1" a="1"/>
  <c r="AP258" i="1" a="1"/>
  <c r="AQ417" i="1" a="1"/>
  <c r="AT87" i="1" a="1"/>
  <c r="AU538" i="1" a="1"/>
  <c r="AS339" i="1" a="1"/>
  <c r="AS39" i="1" a="1"/>
  <c r="AW53" i="1" a="1"/>
  <c r="AY259" i="1" a="1"/>
  <c r="AU607" i="1" a="1"/>
  <c r="AP593" i="1" a="1"/>
  <c r="AV179" i="1" a="1"/>
  <c r="AW524" i="1" a="1"/>
  <c r="AQ196" i="1" a="1"/>
  <c r="AQ324" i="1" a="1"/>
  <c r="AQ564" i="1" a="1"/>
  <c r="AT286" i="1" a="1"/>
  <c r="AR452" i="1" a="1"/>
  <c r="AU379" i="1" a="1"/>
  <c r="AP119" i="1" a="1"/>
  <c r="AV132" i="1" a="1"/>
  <c r="AQ451" i="1" a="1"/>
  <c r="AT411" i="1" a="1"/>
  <c r="AP519" i="1" a="1"/>
  <c r="AW130" i="1" a="1"/>
  <c r="AW97" i="1" a="1"/>
  <c r="AW373" i="1" a="1"/>
  <c r="AP40" i="1" a="1"/>
  <c r="BA249" i="1" a="1"/>
  <c r="AR444" i="1" a="1"/>
  <c r="AP162" i="1" a="1"/>
  <c r="AR512" i="1" a="1"/>
  <c r="AW566" i="1" a="1"/>
  <c r="AP524" i="1" a="1"/>
  <c r="AR430" i="1" a="1"/>
  <c r="AU321" i="1" a="1"/>
  <c r="BA462" i="1" a="1"/>
  <c r="AP452" i="1" a="1"/>
  <c r="AR355" i="1" a="1"/>
  <c r="AR127" i="1" a="1"/>
  <c r="AS341" i="1" a="1"/>
  <c r="AU328" i="1" a="1"/>
  <c r="AV306" i="1" a="1"/>
  <c r="AY426" i="1" a="1"/>
  <c r="AS520" i="1" a="1"/>
  <c r="AV115" i="1" a="1"/>
  <c r="AU405" i="1" a="1"/>
  <c r="AS160" i="1" a="1"/>
  <c r="AU457" i="1" a="1"/>
  <c r="AW202" i="1" a="1"/>
  <c r="AQ62" i="1" a="1"/>
  <c r="AR384" i="1" a="1"/>
  <c r="AS430" i="1" a="1"/>
  <c r="AW592" i="1" a="1"/>
  <c r="AV396" i="1" a="1"/>
  <c r="AZ509" i="1" a="1"/>
  <c r="AS373" i="1" a="1"/>
  <c r="AS361" i="1" a="1"/>
  <c r="AY466" i="1" a="1"/>
  <c r="AY120" i="1" a="1"/>
  <c r="AP280" i="1" a="1"/>
  <c r="AY3" i="1" a="1"/>
  <c r="AQ13" i="1" a="1"/>
  <c r="AQ456" i="1" a="1"/>
  <c r="AY583" i="1" a="1"/>
  <c r="AW55" i="1" a="1"/>
  <c r="AX157" i="1" a="1"/>
  <c r="AP390" i="1" a="1"/>
  <c r="AQ140" i="1" a="1"/>
  <c r="AR461" i="1" a="1"/>
  <c r="AS144" i="1" a="1"/>
  <c r="AZ497" i="1" a="1"/>
  <c r="AR192" i="1" a="1"/>
  <c r="AT462" i="1" a="1"/>
  <c r="AR313" i="1" a="1"/>
  <c r="AW489" i="1" a="1"/>
  <c r="AX69" i="1" a="1"/>
  <c r="AV249" i="1" a="1"/>
  <c r="AY197" i="1" a="1"/>
  <c r="AP96" i="1" a="1"/>
  <c r="AR87" i="1" a="1"/>
  <c r="AT356" i="1" a="1"/>
  <c r="AW121" i="1" a="1"/>
  <c r="AR533" i="1" a="1"/>
  <c r="AU175" i="1" a="1"/>
  <c r="AZ272" i="1" a="1"/>
  <c r="AZ197" i="1" a="1"/>
  <c r="AP468" i="1" a="1"/>
  <c r="AQ421" i="1" a="1"/>
  <c r="AY104" i="1" a="1"/>
  <c r="AX182" i="1" a="1"/>
  <c r="AU559" i="1" a="1"/>
  <c r="AU532" i="1" a="1"/>
  <c r="AU354" i="1" a="1"/>
  <c r="AP581" i="1" a="1"/>
  <c r="AY183" i="1" a="1"/>
  <c r="AW69" i="1" a="1"/>
  <c r="AT494" i="1" a="1"/>
  <c r="AR572" i="1" a="1"/>
  <c r="AS256" i="1" a="1"/>
  <c r="AU198" i="1" a="1"/>
  <c r="AY453" i="1" a="1"/>
  <c r="AU273" i="1" a="1"/>
  <c r="AU106" i="1" a="1"/>
  <c r="AY189" i="1" a="1"/>
  <c r="AR305" i="1" a="1"/>
  <c r="AR97" i="1" a="1"/>
  <c r="AV400" i="1" a="1"/>
  <c r="AP175" i="1" a="1"/>
  <c r="AS468" i="1" a="1"/>
  <c r="AR304" i="1" a="1"/>
  <c r="AR285" i="1" a="1"/>
  <c r="AR142" i="1" a="1"/>
  <c r="AR373" i="1" a="1"/>
  <c r="AX454" i="1" a="1"/>
  <c r="AR181" i="1" a="1"/>
  <c r="AS182" i="1" a="1"/>
  <c r="AW151" i="1" a="1"/>
  <c r="AP447" i="1" a="1"/>
  <c r="AV34" i="1" a="1"/>
  <c r="AZ130" i="1" a="1"/>
  <c r="AT592" i="1" a="1"/>
  <c r="AU378" i="1" a="1"/>
  <c r="AT447" i="1" a="1"/>
  <c r="AV12" i="1" a="1"/>
  <c r="AR311" i="1" a="1"/>
  <c r="AQ520" i="1" a="1"/>
  <c r="AV428" i="1" a="1"/>
  <c r="AQ64" i="1" a="1"/>
  <c r="BA572" i="1" a="1"/>
  <c r="AQ567" i="1" a="1"/>
  <c r="AW155" i="1" a="1"/>
  <c r="AS408" i="1" a="1"/>
  <c r="AX388" i="1" a="1"/>
  <c r="AY250" i="1" a="1"/>
  <c r="AQ326" i="1" a="1"/>
  <c r="AW452" i="1" a="1"/>
  <c r="BA189" i="1" a="1"/>
  <c r="AP520" i="1" a="1"/>
  <c r="AP39" i="1" a="1"/>
  <c r="AP556" i="1" a="1"/>
  <c r="AX439" i="1" a="1"/>
  <c r="BA400" i="1" a="1"/>
  <c r="AY195" i="1" a="1"/>
  <c r="AP245" i="1" a="1"/>
  <c r="AP335" i="1" a="1"/>
  <c r="AU392" i="1" a="1"/>
  <c r="AV387" i="1" a="1"/>
  <c r="AY115" i="1" a="1"/>
  <c r="AP36" i="1" a="1"/>
  <c r="AQ335" i="1" a="1"/>
  <c r="AX356" i="1" a="1"/>
  <c r="AX94" i="1" a="1"/>
  <c r="AP69" i="1" a="1"/>
  <c r="AU394" i="1" a="1"/>
  <c r="AR134" i="1" a="1"/>
  <c r="AS397" i="1" a="1"/>
  <c r="AZ122" i="1" a="1"/>
  <c r="AQ465" i="1" a="1"/>
  <c r="AT115" i="1" a="1"/>
  <c r="AZ328" i="1" a="1"/>
  <c r="AQ460" i="1" a="1"/>
  <c r="AT512" i="1" a="1"/>
  <c r="AP491" i="1" a="1"/>
  <c r="AX341" i="1" a="1"/>
  <c r="AV173" i="1" a="1"/>
  <c r="AR32" i="1" a="1"/>
  <c r="BA313" i="1" a="1"/>
  <c r="AS198" i="1" a="1"/>
  <c r="AW384" i="1" a="1"/>
  <c r="AU285" i="1" a="1"/>
  <c r="AU505" i="1" a="1"/>
  <c r="AU570" i="1" a="1"/>
  <c r="AW583" i="1" a="1"/>
  <c r="AS634" i="1" a="1"/>
  <c r="AZ56" i="1" a="1"/>
  <c r="AU442" i="1" a="1"/>
  <c r="AW11" i="1" a="1"/>
  <c r="AT527" i="1" a="1"/>
  <c r="AP232" i="1" a="1"/>
  <c r="AW464" i="1" a="1"/>
  <c r="AU376" i="1" a="1"/>
  <c r="AP328" i="1" a="1"/>
  <c r="AS442" i="1" a="1"/>
  <c r="AW317" i="1" a="1"/>
  <c r="AR277" i="1" a="1"/>
  <c r="AW123" i="1" a="1"/>
  <c r="AU525" i="1" a="1"/>
  <c r="AP304" i="1" a="1"/>
  <c r="AR475" i="1" a="1"/>
  <c r="AP356" i="1" a="1"/>
  <c r="AP404" i="1" a="1"/>
  <c r="AU377" i="1" a="1"/>
  <c r="AR310" i="1" a="1"/>
  <c r="AP248" i="1" a="1"/>
  <c r="AT156" i="1" a="1"/>
  <c r="AP389" i="1" a="1"/>
  <c r="AZ88" i="1" a="1"/>
  <c r="AQ514" i="1" a="1"/>
  <c r="AU125" i="1" a="1"/>
  <c r="AR415" i="1" a="1"/>
  <c r="AR101" i="1" a="1"/>
  <c r="AY238" i="1" a="1"/>
  <c r="AU337" i="1" a="1"/>
  <c r="AT520" i="1" a="1"/>
  <c r="AU393" i="1" a="1"/>
  <c r="AW109" i="1" a="1"/>
  <c r="AT607" i="1" a="1"/>
  <c r="AT313" i="1" a="1"/>
  <c r="AV11" i="1" a="1"/>
  <c r="AW88" i="1" a="1"/>
  <c r="AU208" i="1" a="1"/>
  <c r="BA502" i="1" a="1"/>
  <c r="AR445" i="1" a="1"/>
  <c r="AZ379" i="1" a="1"/>
  <c r="AR357" i="1" a="1"/>
  <c r="AW428" i="1" a="1"/>
  <c r="AY98" i="1" a="1"/>
  <c r="AY356" i="1" a="1"/>
  <c r="BA136" i="1" a="1"/>
  <c r="AQ38" i="1" a="1"/>
  <c r="AR257" i="1" a="1"/>
  <c r="AR272" i="1" a="1"/>
  <c r="AS517" i="1" a="1"/>
  <c r="AQ535" i="1" a="1"/>
  <c r="AP116" i="1" a="1"/>
  <c r="AP64" i="1" a="1"/>
  <c r="AT504" i="1" a="1"/>
  <c r="AV559" i="1" a="1"/>
  <c r="AU159" i="1" a="1"/>
  <c r="AT439" i="1" a="1"/>
  <c r="AQ166" i="1" a="1"/>
  <c r="AV33" i="1" a="1"/>
  <c r="AV524" i="1" a="1"/>
  <c r="AU564" i="1" a="1"/>
  <c r="AU347" i="1" a="1"/>
  <c r="AZ183" i="1" a="1"/>
  <c r="AP135" i="1" a="1"/>
  <c r="AY409" i="1" a="1"/>
  <c r="AU517" i="1" a="1"/>
  <c r="AQ17" i="1" a="1"/>
  <c r="AP4" i="1" a="1"/>
  <c r="AS463" i="1" a="1"/>
  <c r="BA501" i="1" a="1"/>
  <c r="AR329" i="1" a="1"/>
  <c r="AR527" i="1" a="1"/>
  <c r="AP53" i="1" a="1"/>
  <c r="BA584" i="1" a="1"/>
  <c r="AQ397" i="1" a="1"/>
  <c r="AR335" i="1" a="1"/>
  <c r="AR570" i="1" a="1"/>
  <c r="AP385" i="1" a="1"/>
  <c r="BA336" i="1" a="1"/>
  <c r="AT152" i="1" a="1"/>
  <c r="AY421" i="1" a="1"/>
  <c r="AU249" i="1" a="1"/>
  <c r="AW415" i="1" a="1"/>
  <c r="AR386" i="1" a="1"/>
  <c r="AS352" i="1" a="1"/>
  <c r="AT473" i="1" a="1"/>
  <c r="AS542" i="1" a="1"/>
  <c r="AS533" i="1" a="1"/>
  <c r="AU382" i="1" a="1"/>
  <c r="AU91" i="1" a="1"/>
  <c r="AQ333" i="1" a="1"/>
  <c r="AP101" i="1" a="1"/>
  <c r="AQ495" i="1" a="1"/>
  <c r="AP341" i="1" a="1"/>
  <c r="AW126" i="1" a="1"/>
  <c r="AU142" i="1" a="1"/>
  <c r="AV434" i="1" a="1"/>
  <c r="AR377" i="1" a="1"/>
  <c r="AS514" i="1" a="1"/>
  <c r="AV394" i="1" a="1"/>
  <c r="AT455" i="1" a="1"/>
  <c r="AR176" i="1" a="1"/>
  <c r="AW535" i="1" a="1"/>
  <c r="AV40" i="1" a="1"/>
  <c r="AR144" i="1" a="1"/>
  <c r="AW137" i="1" a="1"/>
  <c r="AQ183" i="1" a="1"/>
  <c r="AQ481" i="1" a="1"/>
  <c r="AU11" i="1" a="1"/>
  <c r="BA3" i="1" a="1"/>
  <c r="AR23" i="1" a="1"/>
  <c r="AV97" i="1" a="1"/>
  <c r="AU92" i="1" a="1"/>
  <c r="AQ381" i="1" a="1"/>
  <c r="AT124" i="1" a="1"/>
  <c r="AP418" i="1" a="1"/>
  <c r="AR183" i="1" a="1"/>
  <c r="BA317" i="1" a="1"/>
  <c r="AR303" i="1" a="1"/>
  <c r="AW385" i="1" a="1"/>
  <c r="AW341" i="1" a="1"/>
  <c r="AP350" i="1" a="1"/>
  <c r="AQ378" i="1" a="1"/>
  <c r="BA198" i="1" a="1"/>
  <c r="AR326" i="1" a="1"/>
  <c r="AY335" i="1" a="1"/>
  <c r="AX384" i="1" a="1"/>
  <c r="AP164" i="1" a="1"/>
  <c r="AT528" i="1" a="1"/>
  <c r="AU101" i="1" a="1"/>
  <c r="AQ555" i="1" a="1"/>
  <c r="AV119" i="1" a="1"/>
  <c r="AP14" i="1" a="1"/>
  <c r="AV572" i="1" a="1"/>
  <c r="AZ147" i="1" a="1"/>
  <c r="AQ409" i="1" a="1"/>
  <c r="AP570" i="1" a="1"/>
  <c r="AS244" i="1" a="1"/>
  <c r="AR18" i="1" a="1"/>
  <c r="AZ587" i="1" a="1"/>
  <c r="AR238" i="1" a="1"/>
  <c r="AX19" i="1" a="1"/>
  <c r="AR143" i="1" a="1"/>
  <c r="AU576" i="1" a="1"/>
  <c r="AP108" i="1" a="1"/>
  <c r="AT401" i="1" a="1"/>
  <c r="AV329" i="1" a="1"/>
  <c r="AQ391" i="1" a="1"/>
  <c r="AT281" i="1" a="1"/>
  <c r="AW351" i="1" a="1"/>
  <c r="AW64" i="1" a="1"/>
  <c r="AW408" i="1" a="1"/>
  <c r="AS149" i="1" a="1"/>
  <c r="AS248" i="1" a="1"/>
  <c r="AX303" i="1" a="1"/>
  <c r="AW439" i="1" a="1"/>
  <c r="AR410" i="1" a="1"/>
  <c r="AR197" i="1" a="1"/>
  <c r="AV44" i="1" a="1"/>
  <c r="AS521" i="1" a="1"/>
  <c r="AZ312" i="1" a="1"/>
  <c r="AP177" i="1" a="1"/>
  <c r="AP300" i="1" a="1"/>
  <c r="AV414" i="1" a="1"/>
  <c r="AX511" i="1" a="1"/>
  <c r="AU326" i="1" a="1"/>
  <c r="AP202" i="1" a="1"/>
  <c r="AS470" i="1" a="1"/>
  <c r="AS501" i="1" a="1"/>
  <c r="AV245" i="1" a="1"/>
  <c r="AV10" i="1" a="1"/>
  <c r="AY603" i="1" a="1"/>
  <c r="AS460" i="1" a="1"/>
  <c r="BA540" i="1" a="1"/>
  <c r="AX463" i="1" a="1"/>
  <c r="AT376" i="1" a="1"/>
  <c r="AU10" i="1" a="1"/>
  <c r="AS626" i="1" a="1"/>
  <c r="AQ374" i="1" a="1"/>
  <c r="AZ119" i="1" a="1"/>
  <c r="AR409" i="1" a="1"/>
  <c r="AR516" i="1" a="1"/>
  <c r="AQ122" i="1" a="1"/>
  <c r="AU122" i="1" a="1"/>
  <c r="AY537" i="1" a="1"/>
  <c r="AU123" i="1" a="1"/>
  <c r="AT605" i="1" a="1"/>
  <c r="BA127" i="1" a="1"/>
  <c r="AR577" i="1" a="1"/>
  <c r="AQ4" i="1" a="1"/>
  <c r="AV127" i="1" a="1"/>
  <c r="AY525" i="1" a="1"/>
  <c r="AX352" i="1" a="1"/>
  <c r="AS276" i="1" a="1"/>
  <c r="AQ328" i="1" a="1"/>
  <c r="AX126" i="1" a="1"/>
  <c r="AZ43" i="1" a="1"/>
  <c r="AT404" i="1" a="1"/>
  <c r="AY277" i="1" a="1"/>
  <c r="BA384" i="1" a="1"/>
  <c r="AW96" i="1" a="1"/>
  <c r="AV27" i="1" a="1"/>
  <c r="AQ306" i="1" a="1"/>
  <c r="AR150" i="1" a="1"/>
  <c r="AV281" i="1" a="1"/>
  <c r="AW142" i="1" a="1"/>
  <c r="AR128" i="1" a="1"/>
  <c r="AT335" i="1" a="1"/>
  <c r="BA349" i="1" a="1"/>
  <c r="AX36" i="1" a="1"/>
  <c r="AV320" i="1" a="1"/>
  <c r="AV146" i="1" a="1"/>
  <c r="AZ37" i="1" a="1"/>
  <c r="AP454" i="1" a="1"/>
  <c r="AR163" i="1" a="1"/>
  <c r="AS473" i="1" a="1"/>
  <c r="AT514" i="1" a="1"/>
  <c r="AR118" i="1" a="1"/>
  <c r="AU384" i="1" a="1"/>
  <c r="AP35" i="1" a="1"/>
  <c r="AP507" i="1" a="1"/>
  <c r="AP178" i="1" a="1"/>
  <c r="AR505" i="1" a="1"/>
  <c r="AW115" i="1" a="1"/>
  <c r="AR156" i="1" a="1"/>
  <c r="AT471" i="1" a="1"/>
  <c r="AY523" i="1" a="1"/>
  <c r="AR16" i="1" a="1"/>
  <c r="BA259" i="1" a="1"/>
  <c r="AQ104" i="1" a="1"/>
  <c r="BA490" i="1" a="1"/>
  <c r="AU311" i="1" a="1"/>
  <c r="AV105" i="1" a="1"/>
  <c r="AT472" i="1" a="1"/>
  <c r="AV303" i="1" a="1"/>
  <c r="AZ504" i="1" a="1"/>
  <c r="AP132" i="1" a="1"/>
  <c r="AV475" i="1" a="1"/>
  <c r="AP149" i="1" a="1"/>
  <c r="BA12" i="1" a="1"/>
  <c r="BA513" i="1" a="1"/>
  <c r="AS457" i="1" a="1"/>
  <c r="AW515" i="1" a="1"/>
  <c r="AV68" i="1" a="1"/>
  <c r="AZ634" i="1" a="1"/>
  <c r="AP65" i="1" a="1"/>
  <c r="AZ238" i="1" a="1"/>
  <c r="AT324" i="1" a="1"/>
  <c r="AP180" i="1" a="1"/>
  <c r="AY33" i="1" a="1"/>
  <c r="AS351" i="1" a="1"/>
  <c r="AY464" i="1" a="1"/>
  <c r="AU277" i="1" a="1"/>
  <c r="AZ162" i="1" a="1"/>
  <c r="BA592" i="1" a="1"/>
  <c r="AV415" i="1" a="1"/>
  <c r="AP314" i="1" a="1"/>
  <c r="AW389" i="1" a="1"/>
  <c r="AX401" i="1" a="1"/>
  <c r="AT449" i="1" a="1"/>
  <c r="AP32" i="1" a="1"/>
  <c r="AZ527" i="1" a="1"/>
  <c r="AQ428" i="1" a="1"/>
  <c r="AU418" i="1" a="1"/>
  <c r="AR30" i="1" a="1"/>
  <c r="AX16" i="1" a="1"/>
  <c r="AS506" i="1" a="1"/>
  <c r="AV183" i="1" a="1"/>
  <c r="AS566" i="1" a="1"/>
  <c r="AT531" i="1" a="1"/>
  <c r="AV75" i="1" a="1"/>
  <c r="AS66" i="1" a="1"/>
  <c r="AP484" i="1" a="1"/>
  <c r="AU147" i="1" a="1"/>
  <c r="AQ441" i="1" a="1"/>
  <c r="AP109" i="1" a="1"/>
  <c r="AQ277" i="1" a="1"/>
  <c r="AP508" i="1" a="1"/>
  <c r="AZ626" i="1" a="1"/>
  <c r="AS134" i="1" a="1"/>
  <c r="AR125" i="1" a="1"/>
  <c r="AQ401" i="1" a="1"/>
  <c r="AP469" i="1" a="1"/>
  <c r="AV444" i="1" a="1"/>
  <c r="AQ445" i="1" a="1"/>
  <c r="AS395" i="1" a="1"/>
  <c r="AP411" i="1" a="1"/>
  <c r="AV511" i="1" a="1"/>
  <c r="AU306" i="1" a="1"/>
  <c r="AX306" i="1" a="1"/>
  <c r="AX88" i="1" a="1"/>
  <c r="AV517" i="1" a="1"/>
  <c r="AR119" i="1" a="1"/>
  <c r="AR601" i="1" a="1"/>
  <c r="AW183" i="1" a="1"/>
  <c r="AP465" i="1" a="1"/>
  <c r="AP30" i="1" a="1"/>
  <c r="BA166" i="1" a="1"/>
  <c r="AX61" i="1" a="1"/>
  <c r="AU555" i="1" a="1"/>
  <c r="AV55" i="1" a="1"/>
  <c r="AX91" i="1" a="1"/>
  <c r="AQ434" i="1" a="1"/>
  <c r="AT502" i="1" a="1"/>
  <c r="AU44" i="1" a="1"/>
  <c r="AR300" i="1" a="1"/>
  <c r="AQ556" i="1" a="1"/>
  <c r="AS268" i="1" a="1"/>
  <c r="AX163" i="1" a="1"/>
  <c r="AT410" i="1" a="1"/>
  <c r="AW547" i="1" a="1"/>
  <c r="AZ103" i="1" a="1"/>
  <c r="AS68" i="1" a="1"/>
  <c r="BA272" i="1" a="1"/>
  <c r="AW395" i="1" a="1"/>
  <c r="AQ142" i="1" a="1"/>
  <c r="AP440" i="1" a="1"/>
  <c r="AQ526" i="1" a="1"/>
  <c r="AV426" i="1" a="1"/>
  <c r="AQ131" i="1" a="1"/>
  <c r="AU104" i="1" a="1"/>
  <c r="AS132" i="1" a="1"/>
  <c r="AS202" i="1" a="1"/>
  <c r="BA38" i="1" a="1"/>
  <c r="AQ319" i="1" a="1"/>
  <c r="AR31" i="1" a="1"/>
  <c r="AS148" i="1" a="1"/>
  <c r="AV150" i="1" a="1"/>
  <c r="AZ343" i="1" a="1"/>
  <c r="AP460" i="1" a="1"/>
  <c r="AW12" i="1" a="1"/>
  <c r="AW533" i="1" a="1"/>
  <c r="AP555" i="1" a="1"/>
  <c r="AV98" i="1" a="1"/>
  <c r="AZ578" i="1" a="1"/>
  <c r="AQ509" i="1" a="1"/>
  <c r="AU12" i="1" a="1"/>
  <c r="AZ117" i="1" a="1"/>
  <c r="AR247" i="1" a="1"/>
  <c r="BA499" i="1" a="1"/>
  <c r="AS513" i="1" a="1"/>
  <c r="AV417" i="1" a="1"/>
  <c r="AY522" i="1" a="1"/>
  <c r="AS191" i="1" a="1"/>
  <c r="AS456" i="1" a="1"/>
  <c r="AQ179" i="1" a="1"/>
  <c r="AS314" i="1" a="1"/>
  <c r="AZ358" i="1" a="1"/>
  <c r="AQ448" i="1" a="1"/>
  <c r="AR441" i="1" a="1"/>
  <c r="AR464" i="1" a="1"/>
  <c r="AR116" i="1" a="1"/>
  <c r="AP18" i="1" a="1"/>
  <c r="AR466" i="1" a="1"/>
  <c r="AX448" i="1" a="1"/>
  <c r="AQ178" i="1" a="1"/>
  <c r="AR503" i="1" a="1"/>
  <c r="AW503" i="1" a="1"/>
  <c r="AW174" i="1" a="1"/>
  <c r="AQ457" i="1" a="1"/>
  <c r="AP571" i="1" a="1"/>
  <c r="AZ62" i="1" a="1"/>
  <c r="AY516" i="1" a="1"/>
  <c r="AW191" i="1" a="1"/>
  <c r="AV427" i="1" a="1"/>
  <c r="AV375" i="1" a="1"/>
  <c r="AR462" i="1" a="1"/>
  <c r="AR245" i="1" a="1"/>
  <c r="AU435" i="1" a="1"/>
  <c r="AS199" i="1" a="1"/>
  <c r="BA385" i="1" a="1"/>
  <c r="AU68" i="1" a="1"/>
  <c r="AW434" i="1" a="1"/>
  <c r="AT190" i="1" a="1"/>
  <c r="AR89" i="1" a="1"/>
  <c r="AV248" i="1" a="1"/>
  <c r="AQ174" i="1" a="1"/>
  <c r="AZ398" i="1" a="1"/>
  <c r="AT123" i="1" a="1"/>
  <c r="AR53" i="1" a="1"/>
  <c r="AQ446" i="1" a="1"/>
  <c r="AQ325" i="1" a="1"/>
  <c r="BA551" i="1" a="1"/>
  <c r="AZ494" i="1" a="1"/>
  <c r="AX564" i="1" a="1"/>
  <c r="AQ200" i="1" a="1"/>
  <c r="AS273" i="1" a="1"/>
  <c r="AU400" i="1" a="1"/>
  <c r="AZ568" i="1" a="1"/>
  <c r="AY333" i="1" a="1"/>
  <c r="BA93" i="1" a="1"/>
  <c r="AX469" i="1" a="1"/>
  <c r="AY66" i="1" a="1"/>
  <c r="AQ566" i="1" a="1"/>
  <c r="AV62" i="1" a="1"/>
  <c r="AS307" i="1" a="1"/>
  <c r="AZ405" i="1" a="1"/>
  <c r="AQ375" i="1" a="1"/>
  <c r="AV469" i="1" a="1"/>
  <c r="AQ413" i="1" a="1"/>
  <c r="AT189" i="1" a="1"/>
  <c r="AZ311" i="1" a="1"/>
  <c r="AW201" i="1" a="1"/>
  <c r="AX421" i="1" a="1"/>
  <c r="AR14" i="1" a="1"/>
  <c r="AX436" i="1" a="1"/>
  <c r="AU246" i="1" a="1"/>
  <c r="BA454" i="1" a="1"/>
  <c r="AX570" i="1" a="1"/>
  <c r="AQ459" i="1" a="1"/>
  <c r="BA200" i="1" a="1"/>
  <c r="AV13" i="1" a="1"/>
  <c r="AW473" i="1" a="1"/>
  <c r="AP183" i="1" a="1"/>
  <c r="AV628" i="1" a="1"/>
  <c r="AV508" i="1" a="1"/>
  <c r="AR427" i="1" a="1"/>
  <c r="AY439" i="1" a="1"/>
  <c r="AT536" i="1" a="1"/>
  <c r="AY477" i="1" a="1"/>
  <c r="AV311" i="1" a="1"/>
  <c r="AT566" i="1" a="1"/>
  <c r="BA119" i="1" a="1"/>
  <c r="AS510" i="1" a="1"/>
  <c r="AQ206" i="1" a="1"/>
  <c r="AW176" i="1" a="1"/>
  <c r="AR502" i="1" a="1"/>
  <c r="AR413" i="1" a="1"/>
  <c r="AW90" i="1" a="1"/>
  <c r="AY268" i="1" a="1"/>
  <c r="AP123" i="1" a="1"/>
  <c r="AQ516" i="1" a="1"/>
  <c r="AP10" i="1" a="1"/>
  <c r="AR154" i="1" a="1"/>
  <c r="AR340" i="1" a="1"/>
  <c r="AX95" i="1" a="1"/>
  <c r="AX487" i="1" a="1"/>
  <c r="AZ359" i="1" a="1"/>
  <c r="AV14" i="1" a="1"/>
  <c r="AW377" i="1" a="1"/>
  <c r="AX381" i="1" a="1"/>
  <c r="AT56" i="1" a="1"/>
  <c r="AV480" i="1" a="1"/>
  <c r="AS353" i="1" a="1"/>
  <c r="AQ436" i="1" a="1"/>
  <c r="AW114" i="1" a="1"/>
  <c r="AT121" i="1" a="1"/>
  <c r="AR390" i="1" a="1"/>
  <c r="AP401" i="1" a="1"/>
  <c r="AQ286" i="1" a="1"/>
  <c r="AW560" i="1" a="1"/>
  <c r="AZ144" i="1" a="1"/>
  <c r="AS609" i="1" a="1"/>
  <c r="AW343" i="1" a="1"/>
  <c r="AR412" i="1" a="1"/>
  <c r="AT120" i="1" a="1"/>
  <c r="BA333" i="1" a="1"/>
  <c r="AT358" i="1" a="1"/>
  <c r="AQ419" i="1" a="1"/>
  <c r="AP66" i="1" a="1"/>
  <c r="AZ480" i="1" a="1"/>
  <c r="AQ411" i="1" a="1"/>
  <c r="AV175" i="1" a="1"/>
  <c r="AX39" i="1" a="1"/>
  <c r="AR190" i="1" a="1"/>
  <c r="AT151" i="1" a="1"/>
  <c r="AS91" i="1" a="1"/>
  <c r="AU131" i="1" a="1"/>
  <c r="AW260" i="1" a="1"/>
  <c r="AT395" i="1" a="1"/>
  <c r="AU381" i="1" a="1"/>
  <c r="AV412" i="1" a="1"/>
  <c r="AP443" i="1" a="1"/>
  <c r="AZ449" i="1" a="1"/>
  <c r="AQ87" i="1" a="1"/>
  <c r="AW525" i="1" a="1"/>
  <c r="AP131" i="1" a="1"/>
  <c r="AX500" i="1" a="1"/>
  <c r="AT285" i="1" a="1"/>
  <c r="AZ245" i="1" a="1"/>
  <c r="AV59" i="1" a="1"/>
  <c r="AZ74" i="1" a="1"/>
  <c r="AY352" i="1" a="1"/>
  <c r="AS238" i="1" a="1"/>
  <c r="AU323" i="1" a="1"/>
  <c r="AQ280" i="1" a="1"/>
  <c r="AP481" i="1" a="1"/>
  <c r="AR177" i="1" a="1"/>
  <c r="AV506" i="1" a="1"/>
  <c r="AZ396" i="1" a="1"/>
  <c r="AX328" i="1" a="1"/>
  <c r="BA147" i="1" a="1"/>
  <c r="AU93" i="1" a="1"/>
  <c r="AW497" i="1" a="1"/>
  <c r="AW461" i="1" a="1"/>
  <c r="AS189" i="1" a="1"/>
  <c r="AP497" i="1" a="1"/>
  <c r="AU443" i="1" a="1"/>
  <c r="AQ39" i="1" a="1"/>
  <c r="AV347" i="1" a="1"/>
  <c r="AS380" i="1" a="1"/>
  <c r="AW380" i="1" a="1"/>
  <c r="AW449" i="1" a="1"/>
  <c r="AU15" i="1" a="1"/>
  <c r="AW280" i="1" a="1"/>
  <c r="AR140" i="1" a="1"/>
  <c r="AY105" i="1" a="1"/>
  <c r="AT142" i="1" a="1"/>
  <c r="BA256" i="1" a="1"/>
  <c r="AQ570" i="1" a="1"/>
  <c r="AP244" i="1" a="1"/>
  <c r="AS105" i="1" a="1"/>
  <c r="AV611" i="1" a="1"/>
  <c r="AZ496" i="1" a="1"/>
  <c r="AR375" i="1" a="1"/>
  <c r="AS474" i="1" a="1"/>
  <c r="AT328" i="1" a="1"/>
  <c r="AV126" i="1" a="1"/>
  <c r="AS57" i="1" a="1"/>
  <c r="AV125" i="1" a="1"/>
  <c r="AT577" i="1" a="1"/>
  <c r="AP395" i="1" a="1"/>
  <c r="AQ165" i="1" a="1"/>
  <c r="AU6" i="1" a="1"/>
  <c r="AT448" i="1" a="1"/>
  <c r="AS537" i="1" a="1"/>
  <c r="AT496" i="1" a="1"/>
  <c r="AY92" i="1" a="1"/>
  <c r="AZ516" i="1" a="1"/>
  <c r="AV518" i="1" a="1"/>
  <c r="AP322" i="1" a="1"/>
  <c r="AS409" i="1" a="1"/>
  <c r="BA142" i="1" a="1"/>
  <c r="AZ52" i="1" a="1"/>
  <c r="AU163" i="1" a="1"/>
  <c r="AT260" i="1" a="1"/>
  <c r="AZ614" i="1" a="1"/>
  <c r="AS93" i="1" a="1"/>
  <c r="AT60" i="1" a="1"/>
  <c r="AW156" i="1" a="1"/>
  <c r="AP102" i="1" a="1"/>
  <c r="AT103" i="1" a="1"/>
  <c r="AR69" i="1" a="1"/>
  <c r="AZ551" i="1" a="1"/>
  <c r="AP57" i="1" a="1"/>
  <c r="AR44" i="1" a="1"/>
  <c r="AP124" i="1" a="1"/>
  <c r="AP171" i="1" a="1"/>
  <c r="AR321" i="1" a="1"/>
  <c r="AX156" i="1" a="1"/>
  <c r="AT166" i="1" a="1"/>
  <c r="AQ482" i="1" a="1"/>
  <c r="AW353" i="1" a="1"/>
  <c r="AV558" i="1" a="1"/>
  <c r="AP44" i="1" a="1"/>
  <c r="AX415" i="1" a="1"/>
  <c r="AU501" i="1" a="1"/>
  <c r="AS418" i="1" a="1"/>
  <c r="AR465" i="1" a="1"/>
  <c r="AY538" i="1" a="1"/>
  <c r="AY310" i="1" a="1"/>
  <c r="AQ279" i="1" a="1"/>
  <c r="AS158" i="1" a="1"/>
  <c r="AQ435" i="1" a="1"/>
  <c r="AT62" i="1" a="1"/>
  <c r="AR453" i="1" a="1"/>
  <c r="AP94" i="1" a="1"/>
  <c r="AV259" i="1" a="1"/>
  <c r="AP324" i="1" a="1"/>
  <c r="AR149" i="1" a="1"/>
  <c r="AQ508" i="1" a="1"/>
  <c r="AT438" i="1" a="1"/>
  <c r="AQ137" i="1" a="1"/>
  <c r="AR107" i="1" a="1"/>
  <c r="AX33" i="1" a="1"/>
  <c r="AQ95" i="1" a="1"/>
  <c r="AZ146" i="1" a="1"/>
  <c r="AT491" i="1" a="1"/>
  <c r="BA494" i="1" a="1"/>
  <c r="AR165" i="1" a="1"/>
  <c r="AW569" i="1" a="1"/>
  <c r="AR481" i="1" a="1"/>
  <c r="AS569" i="1" a="1"/>
  <c r="AW484" i="1" a="1"/>
  <c r="AW581" i="1" a="1"/>
  <c r="AS445" i="1" a="1"/>
  <c r="AQ32" i="1" a="1"/>
  <c r="AP60" i="1" a="1"/>
  <c r="AQ313" i="1" a="1"/>
  <c r="AS176" i="1" a="1"/>
  <c r="AR443" i="1" a="1"/>
  <c r="AS64" i="1" a="1"/>
  <c r="AW382" i="1" a="1"/>
  <c r="AW89" i="1" a="1"/>
  <c r="AS374" i="1" a="1"/>
  <c r="AY141" i="1" a="1"/>
  <c r="AP521" i="1" a="1"/>
  <c r="AS535" i="1" a="1"/>
  <c r="AQ107" i="1" a="1"/>
  <c r="AR571" i="1" a="1"/>
  <c r="AY282" i="1" a="1"/>
  <c r="AV195" i="1" a="1"/>
  <c r="AP509" i="1" a="1"/>
  <c r="AU179" i="1" a="1"/>
  <c r="BA171" i="1" a="1"/>
  <c r="AU533" i="1" a="1"/>
  <c r="AR454" i="1" a="1"/>
  <c r="AW30" i="1" a="1"/>
  <c r="AU138" i="1" a="1"/>
  <c r="AY130" i="1" a="1"/>
  <c r="AW517" i="1" a="1"/>
  <c r="AP538" i="1" a="1"/>
  <c r="AV144" i="1" a="1"/>
  <c r="AT238" i="1" a="1"/>
  <c r="AU43" i="1" a="1"/>
  <c r="AZ386" i="1" a="1"/>
  <c r="AS171" i="1" a="1"/>
  <c r="AU329" i="1" a="1"/>
  <c r="AP203" i="1" a="1"/>
  <c r="AR561" i="1" a="1"/>
  <c r="AS573" i="1" a="1"/>
  <c r="AU304" i="1" a="1"/>
  <c r="AT157" i="1" a="1"/>
  <c r="AT378" i="1" a="1"/>
  <c r="AT8" i="1" a="1"/>
  <c r="AS139" i="1" a="1"/>
  <c r="AV442" i="1" a="1"/>
  <c r="AP196" i="1" a="1"/>
  <c r="AR182" i="1" a="1"/>
  <c r="AS67" i="1" a="1"/>
  <c r="AR189" i="1" a="1"/>
  <c r="AR60" i="1" a="1"/>
  <c r="AR70" i="1" a="1"/>
  <c r="AX147" i="1" a="1"/>
  <c r="AT95" i="1" a="1"/>
  <c r="AV489" i="1" a="1"/>
  <c r="AR448" i="1" a="1"/>
  <c r="AP388" i="1" a="1"/>
  <c r="AV529" i="1" a="1"/>
  <c r="AU139" i="1" a="1"/>
  <c r="AX203" i="1" a="1"/>
  <c r="AU281" i="1" a="1"/>
  <c r="AV485" i="1" a="1"/>
  <c r="AX134" i="1" a="1"/>
  <c r="AY134" i="1" a="1"/>
  <c r="AR495" i="1" a="1"/>
  <c r="AW273" i="1" a="1"/>
  <c r="AR351" i="1" a="1"/>
  <c r="AX556" i="1" a="1"/>
  <c r="AV279" i="1" a="1"/>
  <c r="AV376" i="1" a="1"/>
  <c r="AR68" i="1" a="1"/>
  <c r="AZ165" i="1" a="1"/>
  <c r="AV189" i="1" a="1"/>
  <c r="AQ377" i="1" a="1"/>
  <c r="AT429" i="1" a="1"/>
  <c r="AU150" i="1" a="1"/>
  <c r="AU31" i="1" a="1"/>
  <c r="AP442" i="1" a="1"/>
  <c r="AP504" i="1" a="1"/>
  <c r="AZ300" i="1" a="1"/>
  <c r="AQ301" i="1" a="1"/>
  <c r="AU591" i="1" a="1"/>
  <c r="AP535" i="1" a="1"/>
  <c r="AW565" i="1" a="1"/>
  <c r="AR131" i="1" a="1"/>
  <c r="AP354" i="1" a="1"/>
  <c r="AV313" i="1" a="1"/>
  <c r="BA173" i="1" a="1"/>
  <c r="AR328" i="1" a="1"/>
  <c r="AR148" i="1" a="1"/>
  <c r="AU484" i="1" a="1"/>
  <c r="BA44" i="1" a="1"/>
  <c r="BA616" i="1" a="1"/>
  <c r="AU244" i="1" a="1"/>
  <c r="AR244" i="1" a="1"/>
  <c r="AQ91" i="1" a="1"/>
  <c r="AT381" i="1" a="1"/>
  <c r="AU187" i="1" a="1"/>
  <c r="AV158" i="1" a="1"/>
  <c r="AW39" i="1" a="1"/>
  <c r="AP249" i="1" a="1"/>
  <c r="AR282" i="1" a="1"/>
  <c r="AV138" i="1" a="1"/>
  <c r="AU89" i="1" a="1"/>
  <c r="AT36" i="1" a="1"/>
  <c r="AY318" i="1" a="1"/>
  <c r="AU497" i="1" a="1"/>
  <c r="AU37" i="1" a="1"/>
  <c r="AT90" i="1" a="1"/>
  <c r="AZ285" i="1" a="1"/>
  <c r="AS432" i="1" a="1"/>
  <c r="AP430" i="1" a="1"/>
  <c r="AY490" i="1" a="1"/>
  <c r="AT177" i="1" a="1"/>
  <c r="AX599" i="1" a="1"/>
  <c r="AP387" i="1" a="1"/>
  <c r="AV418" i="1" a="1"/>
  <c r="AW131" i="1" a="1"/>
  <c r="AU343" i="1" a="1"/>
  <c r="AW35" i="1" a="1"/>
  <c r="AQ53" i="1" a="1"/>
  <c r="AW38" i="1" a="1"/>
  <c r="AX397" i="1" a="1"/>
  <c r="AW148" i="1" a="1"/>
  <c r="AR66" i="1" a="1"/>
  <c r="AP34" i="1" a="1"/>
  <c r="AW306" i="1" a="1"/>
  <c r="AZ573" i="1" a="1"/>
  <c r="AU449" i="1" a="1"/>
  <c r="AR560" i="1" a="1"/>
  <c r="AU18" i="1" a="1"/>
  <c r="AV198" i="1" a="1"/>
  <c r="AY53" i="1" a="1"/>
  <c r="AQ343" i="1" a="1"/>
  <c r="AQ143" i="1" a="1"/>
  <c r="AS197" i="1" a="1"/>
  <c r="AS12" i="1" a="1"/>
  <c r="AR99" i="1" a="1"/>
  <c r="AQ162" i="1" a="1"/>
  <c r="AS183" i="1" a="1"/>
  <c r="AU302" i="1" a="1"/>
  <c r="AQ101" i="1" a="1"/>
  <c r="BA36" i="1" a="1"/>
  <c r="AX427" i="1" a="1"/>
  <c r="AZ90" i="1" a="1"/>
  <c r="AS126" i="1" a="1"/>
  <c r="AP558" i="1" a="1"/>
  <c r="AZ260" i="1" a="1"/>
  <c r="AP394" i="1" a="1"/>
  <c r="AT510" i="1" a="1"/>
  <c r="AQ102" i="1" a="1"/>
  <c r="AR133" i="1" a="1"/>
  <c r="AS564" i="1" a="1"/>
  <c r="AU133" i="1" a="1"/>
  <c r="AY148" i="1" a="1"/>
  <c r="AR417" i="1" a="1"/>
  <c r="AQ475" i="1" a="1"/>
  <c r="AV4" i="1" a="1"/>
  <c r="AP518" i="1" a="1"/>
  <c r="AW471" i="1" a="1"/>
  <c r="AR323" i="1" a="1"/>
  <c r="AY374" i="1" a="1"/>
  <c r="BA183" i="1" a="1"/>
  <c r="AP130" i="1" a="1"/>
  <c r="AV161" i="1" a="1"/>
  <c r="AX506" i="1" a="1"/>
  <c r="AR250" i="1" a="1"/>
  <c r="AS245" i="1" a="1"/>
  <c r="AW430" i="1" a="1"/>
  <c r="BA6" i="1" a="1"/>
  <c r="AR489" i="1" a="1"/>
  <c r="AV549" i="1" a="1"/>
  <c r="AR138" i="1" a="1"/>
  <c r="AU70" i="1" a="1"/>
  <c r="AU173" i="1" a="1"/>
  <c r="AP405" i="1" a="1"/>
  <c r="AS63" i="1" a="1"/>
  <c r="AV314" i="1" a="1"/>
  <c r="AR509" i="1" a="1"/>
  <c r="AV495" i="1" a="1"/>
  <c r="AQ7" i="1" a="1"/>
  <c r="AP513" i="1" a="1"/>
  <c r="AT391" i="1" a="1"/>
  <c r="AP158" i="1" a="1"/>
  <c r="AV504" i="1" a="1"/>
  <c r="AX108" i="1" a="1"/>
  <c r="AT162" i="1" a="1"/>
  <c r="AS509" i="1" a="1"/>
  <c r="AT446" i="1" a="1"/>
  <c r="AV64" i="1" a="1"/>
  <c r="AT165" i="1" a="1"/>
  <c r="AS632" i="1" a="1"/>
  <c r="AU395" i="1" a="1"/>
  <c r="AW498" i="1" a="1"/>
  <c r="AW532" i="1" a="1"/>
  <c r="AP563" i="1" a="1"/>
  <c r="AQ94" i="1" a="1"/>
  <c r="AP377" i="1" a="1"/>
  <c r="AT311" i="1" a="1"/>
  <c r="AR56" i="1" a="1"/>
  <c r="AS559" i="1" a="1"/>
  <c r="AV153" i="1" a="1"/>
  <c r="AS174" i="1" a="1"/>
  <c r="BA101" i="1" a="1"/>
  <c r="AW179" i="1" a="1"/>
  <c r="AX408" i="1" a="1"/>
  <c r="AV491" i="1" a="1"/>
  <c r="AS18" i="1" a="1"/>
  <c r="AU373" i="1" a="1"/>
  <c r="AP259" i="1" a="1"/>
  <c r="AP302" i="1" a="1"/>
  <c r="AU34" i="1" a="1"/>
  <c r="AV604" i="1" a="1"/>
  <c r="AT35" i="1" a="1"/>
  <c r="AS61" i="1" a="1"/>
  <c r="AV254" i="1" a="1"/>
  <c r="AX259" i="1" a="1"/>
  <c r="AP457" i="1" a="1"/>
  <c r="AX68" i="1" a="1"/>
  <c r="AW246" i="1" a="1"/>
  <c r="AU136" i="1" a="1"/>
  <c r="AT407" i="1" a="1"/>
  <c r="AQ339" i="1" a="1"/>
  <c r="AY63" i="1" a="1"/>
  <c r="AR162" i="1" a="1"/>
  <c r="AU272" i="1" a="1"/>
  <c r="AQ490" i="1" a="1"/>
  <c r="AP156" i="1" a="1"/>
  <c r="AP463" i="1" a="1"/>
  <c r="AR278" i="1" a="1"/>
  <c r="AQ595" i="1" a="1"/>
  <c r="AU38" i="1" a="1"/>
  <c r="AW59" i="1" a="1"/>
  <c r="AS508" i="1" a="1"/>
  <c r="AX486" i="1" a="1"/>
  <c r="BA94" i="1" a="1"/>
  <c r="AQ404" i="1" a="1"/>
  <c r="AX389" i="1" a="1"/>
  <c r="AU330" i="1" a="1"/>
  <c r="AW468" i="1" a="1"/>
  <c r="AT497" i="1" a="1"/>
  <c r="AS146" i="1" a="1"/>
  <c r="AQ489" i="1" a="1"/>
  <c r="AS459" i="1" a="1"/>
  <c r="AX139" i="1" a="1"/>
  <c r="AQ525" i="1" a="1"/>
  <c r="AS489" i="1" a="1"/>
  <c r="AQ522" i="1" a="1"/>
  <c r="AW98" i="1" a="1"/>
  <c r="AP255" i="1" a="1"/>
  <c r="AS527" i="1" a="1"/>
  <c r="AP166" i="1" a="1"/>
  <c r="AW34" i="1" a="1"/>
  <c r="AQ118" i="1" a="1"/>
  <c r="AW162" i="1" a="1"/>
  <c r="AT526" i="1" a="1"/>
  <c r="AS313" i="1" a="1"/>
  <c r="AS585" i="1" a="1"/>
  <c r="AZ304" i="1" a="1"/>
  <c r="AW149" i="1" a="1"/>
  <c r="AT347" i="1" a="1"/>
  <c r="AS109" i="1" a="1"/>
  <c r="AU192" i="1" a="1"/>
  <c r="AP533" i="1" a="1"/>
  <c r="AV302" i="1" a="1"/>
  <c r="AP495" i="1" a="1"/>
  <c r="AU485" i="1" a="1"/>
  <c r="AV436" i="1" a="1"/>
  <c r="AT198" i="1" a="1"/>
  <c r="AQ33" i="1" a="1"/>
  <c r="AY484" i="1" a="1"/>
  <c r="AS375" i="1" a="1"/>
  <c r="AV344" i="1" a="1"/>
  <c r="AR408" i="1" a="1"/>
  <c r="AU465" i="1" a="1"/>
  <c r="AT266" i="1" a="1"/>
  <c r="AS53" i="1" a="1"/>
  <c r="AU126" i="1" a="1"/>
  <c r="AP320" i="1" a="1"/>
  <c r="AT10" i="1" a="1"/>
  <c r="AP569" i="1" a="1"/>
  <c r="AS436" i="1" a="1"/>
  <c r="AS69" i="1" a="1"/>
  <c r="AS340" i="1" a="1"/>
  <c r="AU13" i="1" a="1"/>
  <c r="AP501" i="1" a="1"/>
  <c r="AU356" i="1" a="1"/>
  <c r="BA471" i="1" a="1"/>
  <c r="AY573" i="1" a="1"/>
  <c r="AX509" i="1" a="1"/>
  <c r="AV410" i="1" a="1"/>
  <c r="AT174" i="1" a="1"/>
  <c r="AV275" i="1" a="1"/>
  <c r="AS33" i="1" a="1"/>
  <c r="AS259" i="1" a="1"/>
  <c r="AQ36" i="1" a="1"/>
  <c r="AR286" i="1" a="1"/>
  <c r="AP206" i="1" a="1"/>
  <c r="AV481" i="1" a="1"/>
  <c r="AS488" i="1" a="1"/>
  <c r="AW499" i="1" a="1"/>
  <c r="AZ402" i="1" a="1"/>
  <c r="AW104" i="1" a="1"/>
  <c r="AX606" i="1" a="1"/>
  <c r="AP427" i="1" a="1"/>
  <c r="AT196" i="1" a="1"/>
  <c r="AR38" i="1" a="1"/>
  <c r="AR58" i="1" a="1"/>
  <c r="AW531" i="1" a="1"/>
  <c r="AV131" i="1" a="1"/>
  <c r="AR387" i="1" a="1"/>
  <c r="AS88" i="1" a="1"/>
  <c r="AS386" i="1" a="1"/>
  <c r="AU167" i="1" a="1"/>
  <c r="AQ97" i="1" a="1"/>
  <c r="AT345" i="1" a="1"/>
  <c r="AS40" i="1" a="1"/>
  <c r="AS333" i="1" a="1"/>
  <c r="AR312" i="1" a="1"/>
  <c r="AS392" i="1" a="1"/>
  <c r="AP523" i="1" a="1"/>
  <c r="AW129" i="1" a="1"/>
  <c r="AS175" i="1" a="1"/>
  <c r="AP159" i="1" a="1"/>
  <c r="AX472" i="1" a="1"/>
  <c r="AS228" i="1" a="1"/>
  <c r="AS258" i="1" a="1"/>
  <c r="AV393" i="1" a="1"/>
  <c r="AX394" i="1" a="1"/>
  <c r="AX404" i="1" a="1"/>
  <c r="AW346" i="1" a="1"/>
  <c r="AQ63" i="1" a="1"/>
  <c r="AU416" i="1" a="1"/>
  <c r="AW460" i="1" a="1"/>
  <c r="AT89" i="1" a="1"/>
  <c r="AT343" i="1" a="1"/>
  <c r="AS255" i="1" a="1"/>
  <c r="AP561" i="1" a="1"/>
  <c r="AR180" i="1" a="1"/>
  <c r="AP154" i="1" a="1"/>
  <c r="AQ61" i="1" a="1"/>
  <c r="AP38" i="1" a="1"/>
  <c r="AU440" i="1" a="1"/>
  <c r="AX102" i="1" a="1"/>
  <c r="BA135" i="1" a="1"/>
  <c r="AY459" i="1" a="1"/>
  <c r="AY417" i="1" a="1"/>
  <c r="AR206" i="1" a="1"/>
  <c r="AY381" i="1" a="1"/>
  <c r="AR105" i="1" a="1"/>
  <c r="AU498" i="1" a="1"/>
  <c r="AU202" i="1" a="1"/>
  <c r="AS151" i="1" a="1"/>
  <c r="AQ121" i="1" a="1"/>
  <c r="AR280" i="1" a="1"/>
  <c r="AU427" i="1" a="1"/>
  <c r="AW145" i="1" a="1"/>
  <c r="AW145" i="1" l="1"/>
  <c r="AU427" i="1"/>
  <c r="AR280" i="1"/>
  <c r="AQ121" i="1"/>
  <c r="AS151" i="1"/>
  <c r="AU202" i="1"/>
  <c r="AU498" i="1"/>
  <c r="AR105" i="1"/>
  <c r="AY381" i="1"/>
  <c r="AR206" i="1"/>
  <c r="AY417" i="1"/>
  <c r="AY459" i="1"/>
  <c r="BA135" i="1"/>
  <c r="AX102" i="1"/>
  <c r="AU440" i="1"/>
  <c r="AP38" i="1"/>
  <c r="AQ61" i="1"/>
  <c r="AP154" i="1"/>
  <c r="AR180" i="1"/>
  <c r="AP561" i="1"/>
  <c r="AS255" i="1"/>
  <c r="AT343" i="1"/>
  <c r="AT89" i="1"/>
  <c r="AW460" i="1"/>
  <c r="AU416" i="1"/>
  <c r="AQ63" i="1"/>
  <c r="AW346" i="1"/>
  <c r="AX404" i="1"/>
  <c r="AX394" i="1"/>
  <c r="AV393" i="1"/>
  <c r="AS258" i="1"/>
  <c r="AS228" i="1"/>
  <c r="AX472" i="1"/>
  <c r="AP159" i="1"/>
  <c r="AS175" i="1"/>
  <c r="AW129" i="1"/>
  <c r="AP523" i="1"/>
  <c r="AS392" i="1"/>
  <c r="AR312" i="1"/>
  <c r="AS333" i="1"/>
  <c r="AS40" i="1"/>
  <c r="AT345" i="1"/>
  <c r="AQ97" i="1"/>
  <c r="AU167" i="1"/>
  <c r="AS386" i="1"/>
  <c r="AS88" i="1"/>
  <c r="AR387" i="1"/>
  <c r="AV131" i="1"/>
  <c r="AW531" i="1"/>
  <c r="AR58" i="1"/>
  <c r="AR38" i="1"/>
  <c r="AT196" i="1"/>
  <c r="AP427" i="1"/>
  <c r="AX606" i="1"/>
  <c r="AW104" i="1"/>
  <c r="AZ402" i="1"/>
  <c r="AW499" i="1"/>
  <c r="AS488" i="1"/>
  <c r="AV481" i="1"/>
  <c r="AP206" i="1"/>
  <c r="AR286" i="1"/>
  <c r="AQ36" i="1"/>
  <c r="AS259" i="1"/>
  <c r="AS33" i="1"/>
  <c r="AV275" i="1"/>
  <c r="AT174" i="1"/>
  <c r="AV410" i="1"/>
  <c r="AX509" i="1"/>
  <c r="AY573" i="1"/>
  <c r="BA471" i="1"/>
  <c r="AU356" i="1"/>
  <c r="AP501" i="1"/>
  <c r="AU13" i="1"/>
  <c r="AS340" i="1"/>
  <c r="AS69" i="1"/>
  <c r="AS436" i="1"/>
  <c r="AP569" i="1"/>
  <c r="AT10" i="1"/>
  <c r="AP320" i="1"/>
  <c r="AU126" i="1"/>
  <c r="AS53" i="1"/>
  <c r="AT266" i="1"/>
  <c r="AU465" i="1"/>
  <c r="AR408" i="1"/>
  <c r="AV344" i="1"/>
  <c r="AS375" i="1"/>
  <c r="AY484" i="1"/>
  <c r="AQ33" i="1"/>
  <c r="AT198" i="1"/>
  <c r="AV436" i="1"/>
  <c r="AU485" i="1"/>
  <c r="AP495" i="1"/>
  <c r="AV302" i="1"/>
  <c r="AP533" i="1"/>
  <c r="AU192" i="1"/>
  <c r="AS109" i="1"/>
  <c r="AT347" i="1"/>
  <c r="AW149" i="1"/>
  <c r="AZ304" i="1"/>
  <c r="AS585" i="1"/>
  <c r="AS313" i="1"/>
  <c r="AT526" i="1"/>
  <c r="AW162" i="1"/>
  <c r="AQ118" i="1"/>
  <c r="AW34" i="1"/>
  <c r="AP166" i="1"/>
  <c r="AS527" i="1"/>
  <c r="AP255" i="1"/>
  <c r="AW98" i="1"/>
  <c r="AQ522" i="1"/>
  <c r="AS489" i="1"/>
  <c r="AQ525" i="1"/>
  <c r="AX139" i="1"/>
  <c r="AS459" i="1"/>
  <c r="AQ489" i="1"/>
  <c r="AS146" i="1"/>
  <c r="AT497" i="1"/>
  <c r="AW468" i="1"/>
  <c r="AU330" i="1"/>
  <c r="AX389" i="1"/>
  <c r="AQ404" i="1"/>
  <c r="BA94" i="1"/>
  <c r="AX486" i="1"/>
  <c r="AS508" i="1"/>
  <c r="AW59" i="1"/>
  <c r="AU38" i="1"/>
  <c r="AQ595" i="1"/>
  <c r="AR278" i="1"/>
  <c r="AP463" i="1"/>
  <c r="AP156" i="1"/>
  <c r="AQ490" i="1"/>
  <c r="AU272" i="1"/>
  <c r="AR162" i="1"/>
  <c r="AY63" i="1"/>
  <c r="AQ339" i="1"/>
  <c r="AT407" i="1"/>
  <c r="AU136" i="1"/>
  <c r="AW246" i="1"/>
  <c r="AX68" i="1"/>
  <c r="AP457" i="1"/>
  <c r="AX259" i="1"/>
  <c r="AV254" i="1"/>
  <c r="AS61" i="1"/>
  <c r="AT35" i="1"/>
  <c r="AV604" i="1"/>
  <c r="AU34" i="1"/>
  <c r="AP302" i="1"/>
  <c r="AP259" i="1"/>
  <c r="AU373" i="1"/>
  <c r="AS18" i="1"/>
  <c r="AV491" i="1"/>
  <c r="AX408" i="1"/>
  <c r="AW179" i="1"/>
  <c r="BA101" i="1"/>
  <c r="AS174" i="1"/>
  <c r="AV153" i="1"/>
  <c r="AS559" i="1"/>
  <c r="AR56" i="1"/>
  <c r="AT311" i="1"/>
  <c r="AP377" i="1"/>
  <c r="AQ94" i="1"/>
  <c r="AP563" i="1"/>
  <c r="AW532" i="1"/>
  <c r="AW498" i="1"/>
  <c r="AU395" i="1"/>
  <c r="AS632" i="1"/>
  <c r="AT165" i="1"/>
  <c r="AV64" i="1"/>
  <c r="AT446" i="1"/>
  <c r="AS509" i="1"/>
  <c r="AT162" i="1"/>
  <c r="AX108" i="1"/>
  <c r="AV504" i="1"/>
  <c r="AP158" i="1"/>
  <c r="AT391" i="1"/>
  <c r="AP513" i="1"/>
  <c r="AQ7" i="1"/>
  <c r="AV495" i="1"/>
  <c r="AR509" i="1"/>
  <c r="AV314" i="1"/>
  <c r="AS63" i="1"/>
  <c r="AP405" i="1"/>
  <c r="AU173" i="1"/>
  <c r="AU70" i="1"/>
  <c r="AR138" i="1"/>
  <c r="AV549" i="1"/>
  <c r="AR489" i="1"/>
  <c r="BA6" i="1"/>
  <c r="AW430" i="1"/>
  <c r="AS245" i="1"/>
  <c r="AR250" i="1"/>
  <c r="AX506" i="1"/>
  <c r="AV161" i="1"/>
  <c r="AP130" i="1"/>
  <c r="BA183" i="1"/>
  <c r="AY374" i="1"/>
  <c r="AR323" i="1"/>
  <c r="AW471" i="1"/>
  <c r="AP518" i="1"/>
  <c r="AV4" i="1"/>
  <c r="AQ475" i="1"/>
  <c r="AR417" i="1"/>
  <c r="AY148" i="1"/>
  <c r="AU133" i="1"/>
  <c r="AS564" i="1"/>
  <c r="AR133" i="1"/>
  <c r="AQ102" i="1"/>
  <c r="AT510" i="1"/>
  <c r="AP394" i="1"/>
  <c r="AZ260" i="1"/>
  <c r="AP558" i="1"/>
  <c r="AS126" i="1"/>
  <c r="AZ90" i="1"/>
  <c r="AX427" i="1"/>
  <c r="BA36" i="1"/>
  <c r="AQ101" i="1"/>
  <c r="AU302" i="1"/>
  <c r="AS183" i="1"/>
  <c r="AQ162" i="1"/>
  <c r="AR99" i="1"/>
  <c r="AS12" i="1"/>
  <c r="AS197" i="1"/>
  <c r="AQ143" i="1"/>
  <c r="AQ343" i="1"/>
  <c r="AY53" i="1"/>
  <c r="AV198" i="1"/>
  <c r="AU18" i="1"/>
  <c r="AR560" i="1"/>
  <c r="AU449" i="1"/>
  <c r="AZ573" i="1"/>
  <c r="AW306" i="1"/>
  <c r="AP34" i="1"/>
  <c r="AR66" i="1"/>
  <c r="AW148" i="1"/>
  <c r="AX397" i="1"/>
  <c r="AW38" i="1"/>
  <c r="AQ53" i="1"/>
  <c r="AW35" i="1"/>
  <c r="AU343" i="1"/>
  <c r="AW131" i="1"/>
  <c r="AV418" i="1"/>
  <c r="AP387" i="1"/>
  <c r="AX599" i="1"/>
  <c r="AT177" i="1"/>
  <c r="AY490" i="1"/>
  <c r="AP430" i="1"/>
  <c r="AS432" i="1"/>
  <c r="AZ285" i="1"/>
  <c r="AT90" i="1"/>
  <c r="AU37" i="1"/>
  <c r="AU497" i="1"/>
  <c r="AY318" i="1"/>
  <c r="AT36" i="1"/>
  <c r="AU89" i="1"/>
  <c r="AV138" i="1"/>
  <c r="AR282" i="1"/>
  <c r="AP249" i="1"/>
  <c r="AW39" i="1"/>
  <c r="AV158" i="1"/>
  <c r="AU187" i="1"/>
  <c r="AT381" i="1"/>
  <c r="AQ91" i="1"/>
  <c r="AR244" i="1"/>
  <c r="AU244" i="1"/>
  <c r="BA616" i="1"/>
  <c r="BA44" i="1"/>
  <c r="AU484" i="1"/>
  <c r="AR148" i="1"/>
  <c r="AR328" i="1"/>
  <c r="BA173" i="1"/>
  <c r="AV313" i="1"/>
  <c r="AP354" i="1"/>
  <c r="AR131" i="1"/>
  <c r="AW565" i="1"/>
  <c r="AP535" i="1"/>
  <c r="AU591" i="1"/>
  <c r="AQ301" i="1"/>
  <c r="AZ300" i="1"/>
  <c r="AP504" i="1"/>
  <c r="AP442" i="1"/>
  <c r="AU31" i="1"/>
  <c r="AU150" i="1"/>
  <c r="AT429" i="1"/>
  <c r="AQ377" i="1"/>
  <c r="AV189" i="1"/>
  <c r="AZ165" i="1"/>
  <c r="AR68" i="1"/>
  <c r="AV376" i="1"/>
  <c r="AV279" i="1"/>
  <c r="AX556" i="1"/>
  <c r="AR351" i="1"/>
  <c r="AW273" i="1"/>
  <c r="AR495" i="1"/>
  <c r="AY134" i="1"/>
  <c r="AX134" i="1"/>
  <c r="AV485" i="1"/>
  <c r="AU281" i="1"/>
  <c r="AX203" i="1"/>
  <c r="AU139" i="1"/>
  <c r="AV529" i="1"/>
  <c r="AP388" i="1"/>
  <c r="AR448" i="1"/>
  <c r="AV489" i="1"/>
  <c r="AT95" i="1"/>
  <c r="AX147" i="1"/>
  <c r="AR70" i="1"/>
  <c r="AR60" i="1"/>
  <c r="AR189" i="1"/>
  <c r="AS67" i="1"/>
  <c r="AR182" i="1"/>
  <c r="AP196" i="1"/>
  <c r="AV442" i="1"/>
  <c r="AS139" i="1"/>
  <c r="AT8" i="1"/>
  <c r="AT378" i="1"/>
  <c r="AT157" i="1"/>
  <c r="AU304" i="1"/>
  <c r="AS573" i="1"/>
  <c r="AR561" i="1"/>
  <c r="AP203" i="1"/>
  <c r="AU329" i="1"/>
  <c r="AS171" i="1"/>
  <c r="AZ386" i="1"/>
  <c r="AU43" i="1"/>
  <c r="AT238" i="1"/>
  <c r="AV144" i="1"/>
  <c r="AP538" i="1"/>
  <c r="AW517" i="1"/>
  <c r="AY130" i="1"/>
  <c r="AU138" i="1"/>
  <c r="AW30" i="1"/>
  <c r="AR454" i="1"/>
  <c r="AU533" i="1"/>
  <c r="BA171" i="1"/>
  <c r="AU179" i="1"/>
  <c r="AP509" i="1"/>
  <c r="AV195" i="1"/>
  <c r="AY282" i="1"/>
  <c r="AR571" i="1"/>
  <c r="AQ107" i="1"/>
  <c r="AS535" i="1"/>
  <c r="AP521" i="1"/>
  <c r="AY141" i="1"/>
  <c r="AS374" i="1"/>
  <c r="AW89" i="1"/>
  <c r="AW382" i="1"/>
  <c r="AS64" i="1"/>
  <c r="AR443" i="1"/>
  <c r="AS176" i="1"/>
  <c r="AQ313" i="1"/>
  <c r="AP60" i="1"/>
  <c r="AQ32" i="1"/>
  <c r="AS445" i="1"/>
  <c r="AW581" i="1"/>
  <c r="AW484" i="1"/>
  <c r="AS569" i="1"/>
  <c r="AR481" i="1"/>
  <c r="AW569" i="1"/>
  <c r="AR165" i="1"/>
  <c r="BA494" i="1"/>
  <c r="AT491" i="1"/>
  <c r="AZ146" i="1"/>
  <c r="AQ95" i="1"/>
  <c r="AX33" i="1"/>
  <c r="AR107" i="1"/>
  <c r="AQ137" i="1"/>
  <c r="AT438" i="1"/>
  <c r="AQ508" i="1"/>
  <c r="AR149" i="1"/>
  <c r="AP324" i="1"/>
  <c r="AV259" i="1"/>
  <c r="AP94" i="1"/>
  <c r="AR453" i="1"/>
  <c r="AT62" i="1"/>
  <c r="AQ435" i="1"/>
  <c r="AS158" i="1"/>
  <c r="AQ279" i="1"/>
  <c r="AY310" i="1"/>
  <c r="AY538" i="1"/>
  <c r="AR465" i="1"/>
  <c r="AS418" i="1"/>
  <c r="AU501" i="1"/>
  <c r="AX415" i="1"/>
  <c r="AP44" i="1"/>
  <c r="AV558" i="1"/>
  <c r="AW353" i="1"/>
  <c r="AQ482" i="1"/>
  <c r="AT166" i="1"/>
  <c r="AX156" i="1"/>
  <c r="AR321" i="1"/>
  <c r="AP171" i="1"/>
  <c r="AP124" i="1"/>
  <c r="AR44" i="1"/>
  <c r="AP57" i="1"/>
  <c r="AZ551" i="1"/>
  <c r="AR69" i="1"/>
  <c r="AT103" i="1"/>
  <c r="AP102" i="1"/>
  <c r="AW156" i="1"/>
  <c r="AT60" i="1"/>
  <c r="AS93" i="1"/>
  <c r="AZ614" i="1"/>
  <c r="AT260" i="1"/>
  <c r="AU163" i="1"/>
  <c r="AZ52" i="1"/>
  <c r="BA142" i="1"/>
  <c r="AS409" i="1"/>
  <c r="AP322" i="1"/>
  <c r="AV518" i="1"/>
  <c r="AZ516" i="1"/>
  <c r="AY92" i="1"/>
  <c r="AT496" i="1"/>
  <c r="AS537" i="1"/>
  <c r="AT448" i="1"/>
  <c r="AU6" i="1"/>
  <c r="AQ165" i="1"/>
  <c r="AP395" i="1"/>
  <c r="AT577" i="1"/>
  <c r="AV125" i="1"/>
  <c r="AS57" i="1"/>
  <c r="AV126" i="1"/>
  <c r="AT328" i="1"/>
  <c r="AS474" i="1"/>
  <c r="AR375" i="1"/>
  <c r="AZ496" i="1"/>
  <c r="AV611" i="1"/>
  <c r="AS105" i="1"/>
  <c r="AP244" i="1"/>
  <c r="AQ570" i="1"/>
  <c r="BA256" i="1"/>
  <c r="AT142" i="1"/>
  <c r="AY105" i="1"/>
  <c r="AR140" i="1"/>
  <c r="AW280" i="1"/>
  <c r="AU15" i="1"/>
  <c r="AW449" i="1"/>
  <c r="AW380" i="1"/>
  <c r="AS380" i="1"/>
  <c r="AV347" i="1"/>
  <c r="AQ39" i="1"/>
  <c r="AU443" i="1"/>
  <c r="AP497" i="1"/>
  <c r="AS189" i="1"/>
  <c r="AW461" i="1"/>
  <c r="AW497" i="1"/>
  <c r="AU93" i="1"/>
  <c r="BA147" i="1"/>
  <c r="AX328" i="1"/>
  <c r="AZ396" i="1"/>
  <c r="AV506" i="1"/>
  <c r="AR177" i="1"/>
  <c r="AP481" i="1"/>
  <c r="AQ280" i="1"/>
  <c r="AU323" i="1"/>
  <c r="AS238" i="1"/>
  <c r="AY352" i="1"/>
  <c r="AZ74" i="1"/>
  <c r="AV59" i="1"/>
  <c r="AZ245" i="1"/>
  <c r="AT285" i="1"/>
  <c r="AX500" i="1"/>
  <c r="AP131" i="1"/>
  <c r="AW525" i="1"/>
  <c r="AQ87" i="1"/>
  <c r="AZ449" i="1"/>
  <c r="AP443" i="1"/>
  <c r="AV412" i="1"/>
  <c r="AU381" i="1"/>
  <c r="AT395" i="1"/>
  <c r="AW260" i="1"/>
  <c r="AU131" i="1"/>
  <c r="AS91" i="1"/>
  <c r="AT151" i="1"/>
  <c r="AR190" i="1"/>
  <c r="AX39" i="1"/>
  <c r="AV175" i="1"/>
  <c r="AQ411" i="1"/>
  <c r="AZ480" i="1"/>
  <c r="AP66" i="1"/>
  <c r="AQ419" i="1"/>
  <c r="AT358" i="1"/>
  <c r="BA333" i="1"/>
  <c r="AT120" i="1"/>
  <c r="AR412" i="1"/>
  <c r="AW343" i="1"/>
  <c r="AS609" i="1"/>
  <c r="AZ144" i="1"/>
  <c r="AW560" i="1"/>
  <c r="AQ286" i="1"/>
  <c r="AP401" i="1"/>
  <c r="AR390" i="1"/>
  <c r="AT121" i="1"/>
  <c r="AW114" i="1"/>
  <c r="AQ436" i="1"/>
  <c r="AS353" i="1"/>
  <c r="AV480" i="1"/>
  <c r="AT56" i="1"/>
  <c r="AX381" i="1"/>
  <c r="AW377" i="1"/>
  <c r="AV14" i="1"/>
  <c r="AZ359" i="1"/>
  <c r="AX487" i="1"/>
  <c r="AX95" i="1"/>
  <c r="AR340" i="1"/>
  <c r="AR154" i="1"/>
  <c r="AP10" i="1"/>
  <c r="AQ516" i="1"/>
  <c r="AP123" i="1"/>
  <c r="AY268" i="1"/>
  <c r="AW90" i="1"/>
  <c r="AR413" i="1"/>
  <c r="AR502" i="1"/>
  <c r="AW176" i="1"/>
  <c r="AQ206" i="1"/>
  <c r="AS510" i="1"/>
  <c r="BA119" i="1"/>
  <c r="AT566" i="1"/>
  <c r="AV311" i="1"/>
  <c r="AY477" i="1"/>
  <c r="AT536" i="1"/>
  <c r="AY439" i="1"/>
  <c r="AR427" i="1"/>
  <c r="AV508" i="1"/>
  <c r="AV628" i="1"/>
  <c r="AP183" i="1"/>
  <c r="AW473" i="1"/>
  <c r="AV13" i="1"/>
  <c r="BA200" i="1"/>
  <c r="AQ459" i="1"/>
  <c r="AX570" i="1"/>
  <c r="BA454" i="1"/>
  <c r="AU246" i="1"/>
  <c r="AX436" i="1"/>
  <c r="AR14" i="1"/>
  <c r="AX421" i="1"/>
  <c r="AW201" i="1"/>
  <c r="AZ311" i="1"/>
  <c r="AT189" i="1"/>
  <c r="AQ413" i="1"/>
  <c r="AV469" i="1"/>
  <c r="AQ375" i="1"/>
  <c r="AZ405" i="1"/>
  <c r="AS307" i="1"/>
  <c r="AV62" i="1"/>
  <c r="AQ566" i="1"/>
  <c r="AY66" i="1"/>
  <c r="AX469" i="1"/>
  <c r="BA93" i="1"/>
  <c r="AY333" i="1"/>
  <c r="AZ568" i="1"/>
  <c r="AU400" i="1"/>
  <c r="AS273" i="1"/>
  <c r="AQ200" i="1"/>
  <c r="AX564" i="1"/>
  <c r="AZ494" i="1"/>
  <c r="BA551" i="1"/>
  <c r="AQ325" i="1"/>
  <c r="AQ446" i="1"/>
  <c r="AR53" i="1"/>
  <c r="AT123" i="1"/>
  <c r="AZ398" i="1"/>
  <c r="AQ174" i="1"/>
  <c r="AV248" i="1"/>
  <c r="AR89" i="1"/>
  <c r="AT190" i="1"/>
  <c r="AW434" i="1"/>
  <c r="AU68" i="1"/>
  <c r="BA385" i="1"/>
  <c r="AS199" i="1"/>
  <c r="AU435" i="1"/>
  <c r="AR245" i="1"/>
  <c r="AR462" i="1"/>
  <c r="AV375" i="1"/>
  <c r="AV427" i="1"/>
  <c r="AW191" i="1"/>
  <c r="AY516" i="1"/>
  <c r="AZ62" i="1"/>
  <c r="AP571" i="1"/>
  <c r="AQ457" i="1"/>
  <c r="AW174" i="1"/>
  <c r="AW503" i="1"/>
  <c r="AR503" i="1"/>
  <c r="AQ178" i="1"/>
  <c r="AX448" i="1"/>
  <c r="AR466" i="1"/>
  <c r="AP18" i="1"/>
  <c r="AR116" i="1"/>
  <c r="AR464" i="1"/>
  <c r="AR441" i="1"/>
  <c r="AQ448" i="1"/>
  <c r="AZ358" i="1"/>
  <c r="AS314" i="1"/>
  <c r="AQ179" i="1"/>
  <c r="AS456" i="1"/>
  <c r="AS191" i="1"/>
  <c r="AY522" i="1"/>
  <c r="AV417" i="1"/>
  <c r="AS513" i="1"/>
  <c r="BA499" i="1"/>
  <c r="AR247" i="1"/>
  <c r="AZ117" i="1"/>
  <c r="AU12" i="1"/>
  <c r="AQ509" i="1"/>
  <c r="AZ578" i="1"/>
  <c r="AV98" i="1"/>
  <c r="AP555" i="1"/>
  <c r="AW533" i="1"/>
  <c r="AW12" i="1"/>
  <c r="AP460" i="1"/>
  <c r="AZ343" i="1"/>
  <c r="AV150" i="1"/>
  <c r="AS148" i="1"/>
  <c r="AR31" i="1"/>
  <c r="AQ319" i="1"/>
  <c r="BA38" i="1"/>
  <c r="AS202" i="1"/>
  <c r="AS132" i="1"/>
  <c r="AU104" i="1"/>
  <c r="AQ131" i="1"/>
  <c r="AV426" i="1"/>
  <c r="AQ526" i="1"/>
  <c r="AP440" i="1"/>
  <c r="AQ142" i="1"/>
  <c r="AW395" i="1"/>
  <c r="BA272" i="1"/>
  <c r="AS68" i="1"/>
  <c r="AZ103" i="1"/>
  <c r="AW547" i="1"/>
  <c r="AT410" i="1"/>
  <c r="AX163" i="1"/>
  <c r="AS268" i="1"/>
  <c r="AQ556" i="1"/>
  <c r="AR300" i="1"/>
  <c r="AU44" i="1"/>
  <c r="AT502" i="1"/>
  <c r="AQ434" i="1"/>
  <c r="AX91" i="1"/>
  <c r="AV55" i="1"/>
  <c r="AU555" i="1"/>
  <c r="AX61" i="1"/>
  <c r="BA166" i="1"/>
  <c r="AP30" i="1"/>
  <c r="AP465" i="1"/>
  <c r="AW183" i="1"/>
  <c r="AR601" i="1"/>
  <c r="AR119" i="1"/>
  <c r="AV517" i="1"/>
  <c r="AX88" i="1"/>
  <c r="AX306" i="1"/>
  <c r="AU306" i="1"/>
  <c r="AV511" i="1"/>
  <c r="AP411" i="1"/>
  <c r="AS395" i="1"/>
  <c r="AQ445" i="1"/>
  <c r="AV444" i="1"/>
  <c r="AP469" i="1"/>
  <c r="AQ401" i="1"/>
  <c r="AR125" i="1"/>
  <c r="AS134" i="1"/>
  <c r="AZ626" i="1"/>
  <c r="AP508" i="1"/>
  <c r="AQ277" i="1"/>
  <c r="AP109" i="1"/>
  <c r="AQ441" i="1"/>
  <c r="AU147" i="1"/>
  <c r="AP484" i="1"/>
  <c r="AS66" i="1"/>
  <c r="AV75" i="1"/>
  <c r="AT531" i="1"/>
  <c r="AS566" i="1"/>
  <c r="AV183" i="1"/>
  <c r="AS506" i="1"/>
  <c r="AX16" i="1"/>
  <c r="AR30" i="1"/>
  <c r="AU418" i="1"/>
  <c r="AQ428" i="1"/>
  <c r="AZ527" i="1"/>
  <c r="AP32" i="1"/>
  <c r="AT449" i="1"/>
  <c r="AX401" i="1"/>
  <c r="AW389" i="1"/>
  <c r="AP314" i="1"/>
  <c r="AV415" i="1"/>
  <c r="BA592" i="1"/>
  <c r="AZ162" i="1"/>
  <c r="AU277" i="1"/>
  <c r="AY464" i="1"/>
  <c r="AS351" i="1"/>
  <c r="AY33" i="1"/>
  <c r="AP180" i="1"/>
  <c r="AT324" i="1"/>
  <c r="AZ238" i="1"/>
  <c r="AP65" i="1"/>
  <c r="AZ634" i="1"/>
  <c r="AV68" i="1"/>
  <c r="AW515" i="1"/>
  <c r="AS457" i="1"/>
  <c r="BA513" i="1"/>
  <c r="BA12" i="1"/>
  <c r="AP149" i="1"/>
  <c r="AV475" i="1"/>
  <c r="AP132" i="1"/>
  <c r="AZ504" i="1"/>
  <c r="AV303" i="1"/>
  <c r="AT472" i="1"/>
  <c r="AV105" i="1"/>
  <c r="AU311" i="1"/>
  <c r="BA490" i="1"/>
  <c r="AQ104" i="1"/>
  <c r="BA259" i="1"/>
  <c r="AR16" i="1"/>
  <c r="AY523" i="1"/>
  <c r="AT471" i="1"/>
  <c r="AR156" i="1"/>
  <c r="AW115" i="1"/>
  <c r="AR505" i="1"/>
  <c r="AP178" i="1"/>
  <c r="AP507" i="1"/>
  <c r="AP35" i="1"/>
  <c r="AU384" i="1"/>
  <c r="AR118" i="1"/>
  <c r="AT514" i="1"/>
  <c r="AS473" i="1"/>
  <c r="AR163" i="1"/>
  <c r="AP454" i="1"/>
  <c r="AZ37" i="1"/>
  <c r="AV146" i="1"/>
  <c r="AV320" i="1"/>
  <c r="AX36" i="1"/>
  <c r="BA349" i="1"/>
  <c r="AT335" i="1"/>
  <c r="AR128" i="1"/>
  <c r="AW142" i="1"/>
  <c r="AV281" i="1"/>
  <c r="AR150" i="1"/>
  <c r="AQ306" i="1"/>
  <c r="AV27" i="1"/>
  <c r="AW96" i="1"/>
  <c r="BA384" i="1"/>
  <c r="AY277" i="1"/>
  <c r="AT404" i="1"/>
  <c r="AZ43" i="1"/>
  <c r="AX126" i="1"/>
  <c r="AQ328" i="1"/>
  <c r="AS276" i="1"/>
  <c r="AX352" i="1"/>
  <c r="AY525" i="1"/>
  <c r="AV127" i="1"/>
  <c r="AQ4" i="1"/>
  <c r="AR577" i="1"/>
  <c r="BA127" i="1"/>
  <c r="AT605" i="1"/>
  <c r="AU123" i="1"/>
  <c r="AY537" i="1"/>
  <c r="AU122" i="1"/>
  <c r="AQ122" i="1"/>
  <c r="AR516" i="1"/>
  <c r="AR409" i="1"/>
  <c r="AZ119" i="1"/>
  <c r="AQ374" i="1"/>
  <c r="AS626" i="1"/>
  <c r="AU10" i="1"/>
  <c r="AT376" i="1"/>
  <c r="AX463" i="1"/>
  <c r="BA540" i="1"/>
  <c r="AS460" i="1"/>
  <c r="AY603" i="1"/>
  <c r="AV10" i="1"/>
  <c r="AV245" i="1"/>
  <c r="AS501" i="1"/>
  <c r="AS470" i="1"/>
  <c r="AP202" i="1"/>
  <c r="AU326" i="1"/>
  <c r="AX511" i="1"/>
  <c r="AV414" i="1"/>
  <c r="AP300" i="1"/>
  <c r="AP177" i="1"/>
  <c r="AZ312" i="1"/>
  <c r="AS521" i="1"/>
  <c r="AV44" i="1"/>
  <c r="AR197" i="1"/>
  <c r="AR410" i="1"/>
  <c r="AW439" i="1"/>
  <c r="AX303" i="1"/>
  <c r="AS248" i="1"/>
  <c r="AS149" i="1"/>
  <c r="AW408" i="1"/>
  <c r="AW64" i="1"/>
  <c r="AW351" i="1"/>
  <c r="AT281" i="1"/>
  <c r="AQ391" i="1"/>
  <c r="AV329" i="1"/>
  <c r="AT401" i="1"/>
  <c r="AP108" i="1"/>
  <c r="AU576" i="1"/>
  <c r="AR143" i="1"/>
  <c r="AX19" i="1"/>
  <c r="AR238" i="1"/>
  <c r="AZ587" i="1"/>
  <c r="AR18" i="1"/>
  <c r="AS244" i="1"/>
  <c r="AP570" i="1"/>
  <c r="AQ409" i="1"/>
  <c r="AZ147" i="1"/>
  <c r="AV572" i="1"/>
  <c r="AP14" i="1"/>
  <c r="AV119" i="1"/>
  <c r="AQ555" i="1"/>
  <c r="AU101" i="1"/>
  <c r="AT528" i="1"/>
  <c r="AP164" i="1"/>
  <c r="AX384" i="1"/>
  <c r="AY335" i="1"/>
  <c r="AR326" i="1"/>
  <c r="BA198" i="1"/>
  <c r="AQ378" i="1"/>
  <c r="AP350" i="1"/>
  <c r="AW341" i="1"/>
  <c r="AW385" i="1"/>
  <c r="AR303" i="1"/>
  <c r="BA317" i="1"/>
  <c r="AR183" i="1"/>
  <c r="AP418" i="1"/>
  <c r="AT124" i="1"/>
  <c r="AQ381" i="1"/>
  <c r="AU92" i="1"/>
  <c r="AV97" i="1"/>
  <c r="AR23" i="1"/>
  <c r="BA3" i="1"/>
  <c r="AU11" i="1"/>
  <c r="AQ481" i="1"/>
  <c r="AQ183" i="1"/>
  <c r="AW137" i="1"/>
  <c r="AR144" i="1"/>
  <c r="AV40" i="1"/>
  <c r="AW535" i="1"/>
  <c r="AR176" i="1"/>
  <c r="AT455" i="1"/>
  <c r="AV394" i="1"/>
  <c r="AS514" i="1"/>
  <c r="AR377" i="1"/>
  <c r="AV434" i="1"/>
  <c r="AU142" i="1"/>
  <c r="AW126" i="1"/>
  <c r="AP341" i="1"/>
  <c r="AQ495" i="1"/>
  <c r="AP101" i="1"/>
  <c r="AQ333" i="1"/>
  <c r="AU91" i="1"/>
  <c r="AU382" i="1"/>
  <c r="AS533" i="1"/>
  <c r="AS542" i="1"/>
  <c r="AT473" i="1"/>
  <c r="AS352" i="1"/>
  <c r="AR386" i="1"/>
  <c r="AW415" i="1"/>
  <c r="AU249" i="1"/>
  <c r="AY421" i="1"/>
  <c r="AT152" i="1"/>
  <c r="BA336" i="1"/>
  <c r="AP385" i="1"/>
  <c r="AR570" i="1"/>
  <c r="AR335" i="1"/>
  <c r="AQ397" i="1"/>
  <c r="BA584" i="1"/>
  <c r="AP53" i="1"/>
  <c r="AR527" i="1"/>
  <c r="AR329" i="1"/>
  <c r="BA501" i="1"/>
  <c r="AS463" i="1"/>
  <c r="AP4" i="1"/>
  <c r="AQ17" i="1"/>
  <c r="AU517" i="1"/>
  <c r="AY409" i="1"/>
  <c r="AP135" i="1"/>
  <c r="AZ183" i="1"/>
  <c r="AU347" i="1"/>
  <c r="AU564" i="1"/>
  <c r="AV524" i="1"/>
  <c r="AV33" i="1"/>
  <c r="AQ166" i="1"/>
  <c r="AT439" i="1"/>
  <c r="AU159" i="1"/>
  <c r="AV559" i="1"/>
  <c r="AT504" i="1"/>
  <c r="AP64" i="1"/>
  <c r="AP116" i="1"/>
  <c r="AQ535" i="1"/>
  <c r="AS517" i="1"/>
  <c r="AR272" i="1"/>
  <c r="AR257" i="1"/>
  <c r="AQ38" i="1"/>
  <c r="BA136" i="1"/>
  <c r="AY356" i="1"/>
  <c r="AY98" i="1"/>
  <c r="AW428" i="1"/>
  <c r="AR357" i="1"/>
  <c r="AZ379" i="1"/>
  <c r="AR445" i="1"/>
  <c r="BA502" i="1"/>
  <c r="AU208" i="1"/>
  <c r="AW88" i="1"/>
  <c r="AV11" i="1"/>
  <c r="AT313" i="1"/>
  <c r="AT607" i="1"/>
  <c r="AW109" i="1"/>
  <c r="AU393" i="1"/>
  <c r="AT520" i="1"/>
  <c r="AU337" i="1"/>
  <c r="AY238" i="1"/>
  <c r="AR101" i="1"/>
  <c r="AR415" i="1"/>
  <c r="AU125" i="1"/>
  <c r="AQ514" i="1"/>
  <c r="AZ88" i="1"/>
  <c r="AP389" i="1"/>
  <c r="AT156" i="1"/>
  <c r="AP248" i="1"/>
  <c r="AR310" i="1"/>
  <c r="AU377" i="1"/>
  <c r="AP404" i="1"/>
  <c r="AP356" i="1"/>
  <c r="AR475" i="1"/>
  <c r="AP304" i="1"/>
  <c r="AU525" i="1"/>
  <c r="AW123" i="1"/>
  <c r="AR277" i="1"/>
  <c r="AW317" i="1"/>
  <c r="AS442" i="1"/>
  <c r="AP328" i="1"/>
  <c r="AU376" i="1"/>
  <c r="AW464" i="1"/>
  <c r="AP232" i="1"/>
  <c r="AT527" i="1"/>
  <c r="AW11" i="1"/>
  <c r="AU442" i="1"/>
  <c r="AZ56" i="1"/>
  <c r="AS634" i="1"/>
  <c r="AW583" i="1"/>
  <c r="AU570" i="1"/>
  <c r="AU505" i="1"/>
  <c r="AU285" i="1"/>
  <c r="AW384" i="1"/>
  <c r="AS198" i="1"/>
  <c r="BA313" i="1"/>
  <c r="AR32" i="1"/>
  <c r="AV173" i="1"/>
  <c r="AX341" i="1"/>
  <c r="AP491" i="1"/>
  <c r="AT512" i="1"/>
  <c r="AQ460" i="1"/>
  <c r="AZ328" i="1"/>
  <c r="AT115" i="1"/>
  <c r="AQ465" i="1"/>
  <c r="AZ122" i="1"/>
  <c r="AS397" i="1"/>
  <c r="AR134" i="1"/>
  <c r="AU394" i="1"/>
  <c r="AP69" i="1"/>
  <c r="AX94" i="1"/>
  <c r="AX356" i="1"/>
  <c r="AQ335" i="1"/>
  <c r="AP36" i="1"/>
  <c r="AY115" i="1"/>
  <c r="AV387" i="1"/>
  <c r="AU392" i="1"/>
  <c r="AP335" i="1"/>
  <c r="AP245" i="1"/>
  <c r="AY195" i="1"/>
  <c r="BA400" i="1"/>
  <c r="AX439" i="1"/>
  <c r="AP556" i="1"/>
  <c r="AP39" i="1"/>
  <c r="AP520" i="1"/>
  <c r="BA189" i="1"/>
  <c r="AW452" i="1"/>
  <c r="AQ326" i="1"/>
  <c r="AY250" i="1"/>
  <c r="AX388" i="1"/>
  <c r="AS408" i="1"/>
  <c r="AW155" i="1"/>
  <c r="AQ567" i="1"/>
  <c r="BA572" i="1"/>
  <c r="AQ64" i="1"/>
  <c r="AV428" i="1"/>
  <c r="AQ520" i="1"/>
  <c r="AR311" i="1"/>
  <c r="AV12" i="1"/>
  <c r="AT447" i="1"/>
  <c r="AU378" i="1"/>
  <c r="AT592" i="1"/>
  <c r="AZ130" i="1"/>
  <c r="AV34" i="1"/>
  <c r="AP447" i="1"/>
  <c r="AW151" i="1"/>
  <c r="AS182" i="1"/>
  <c r="AR181" i="1"/>
  <c r="AX454" i="1"/>
  <c r="AR373" i="1"/>
  <c r="AR142" i="1"/>
  <c r="AR285" i="1"/>
  <c r="AR304" i="1"/>
  <c r="AS468" i="1"/>
  <c r="AP175" i="1"/>
  <c r="AV400" i="1"/>
  <c r="AR97" i="1"/>
  <c r="AR305" i="1"/>
  <c r="AY189" i="1"/>
  <c r="AU106" i="1"/>
  <c r="AU273" i="1"/>
  <c r="AY453" i="1"/>
  <c r="AU198" i="1"/>
  <c r="AS256" i="1"/>
  <c r="AR572" i="1"/>
  <c r="AT494" i="1"/>
  <c r="AW69" i="1"/>
  <c r="AY183" i="1"/>
  <c r="AP581" i="1"/>
  <c r="AU354" i="1"/>
  <c r="AU532" i="1"/>
  <c r="AU559" i="1"/>
  <c r="AX182" i="1"/>
  <c r="AY104" i="1"/>
  <c r="AQ421" i="1"/>
  <c r="AP468" i="1"/>
  <c r="AZ197" i="1"/>
  <c r="AZ272" i="1"/>
  <c r="AU175" i="1"/>
  <c r="AR533" i="1"/>
  <c r="AW121" i="1"/>
  <c r="AT356" i="1"/>
  <c r="AR87" i="1"/>
  <c r="AP96" i="1"/>
  <c r="AY197" i="1"/>
  <c r="AV249" i="1"/>
  <c r="AX69" i="1"/>
  <c r="AW489" i="1"/>
  <c r="AR313" i="1"/>
  <c r="AT462" i="1"/>
  <c r="AR192" i="1"/>
  <c r="AZ497" i="1"/>
  <c r="AS144" i="1"/>
  <c r="AR461" i="1"/>
  <c r="AQ140" i="1"/>
  <c r="AP390" i="1"/>
  <c r="AX157" i="1"/>
  <c r="AW55" i="1"/>
  <c r="AY583" i="1"/>
  <c r="AQ456" i="1"/>
  <c r="AQ13" i="1"/>
  <c r="AY3" i="1"/>
  <c r="AP280" i="1"/>
  <c r="AY120" i="1"/>
  <c r="AY466" i="1"/>
  <c r="AS361" i="1"/>
  <c r="AS373" i="1"/>
  <c r="AZ509" i="1"/>
  <c r="AV396" i="1"/>
  <c r="AW592" i="1"/>
  <c r="AS430" i="1"/>
  <c r="AR384" i="1"/>
  <c r="AQ62" i="1"/>
  <c r="AW202" i="1"/>
  <c r="AU457" i="1"/>
  <c r="AS160" i="1"/>
  <c r="AU405" i="1"/>
  <c r="AV115" i="1"/>
  <c r="AS520" i="1"/>
  <c r="AY426" i="1"/>
  <c r="AV306" i="1"/>
  <c r="AU328" i="1"/>
  <c r="AS341" i="1"/>
  <c r="AR127" i="1"/>
  <c r="AR355" i="1"/>
  <c r="AP452" i="1"/>
  <c r="BA462" i="1"/>
  <c r="AU321" i="1"/>
  <c r="AR430" i="1"/>
  <c r="AP524" i="1"/>
  <c r="AW566" i="1"/>
  <c r="AR512" i="1"/>
  <c r="AP162" i="1"/>
  <c r="AR444" i="1"/>
  <c r="BA249" i="1"/>
  <c r="AP40" i="1"/>
  <c r="AW373" i="1"/>
  <c r="AW97" i="1"/>
  <c r="AW130" i="1"/>
  <c r="AP519" i="1"/>
  <c r="AT411" i="1"/>
  <c r="AQ451" i="1"/>
  <c r="AV132" i="1"/>
  <c r="AP119" i="1"/>
  <c r="AU379" i="1"/>
  <c r="AR452" i="1"/>
  <c r="AT286" i="1"/>
  <c r="AQ564" i="1"/>
  <c r="AQ324" i="1"/>
  <c r="AQ196" i="1"/>
  <c r="AW524" i="1"/>
  <c r="AV179" i="1"/>
  <c r="AP593" i="1"/>
  <c r="AU607" i="1"/>
  <c r="AY259" i="1"/>
  <c r="AW53" i="1"/>
  <c r="AS39" i="1"/>
  <c r="AS339" i="1"/>
  <c r="AU538" i="1"/>
  <c r="AT87" i="1"/>
  <c r="AQ417" i="1"/>
  <c r="AP258" i="1"/>
  <c r="AX565" i="1"/>
  <c r="AQ305" i="1"/>
  <c r="AV419" i="1"/>
  <c r="AS36" i="1"/>
  <c r="AS155" i="1"/>
  <c r="AV452" i="1"/>
  <c r="AW13" i="1"/>
  <c r="AT31" i="1"/>
  <c r="AV503" i="1"/>
  <c r="AZ164" i="1"/>
  <c r="AZ471" i="1"/>
  <c r="AX146" i="1"/>
  <c r="AU300" i="1"/>
  <c r="AT415" i="1"/>
  <c r="AU143" i="1"/>
  <c r="AR395" i="1"/>
  <c r="AU417" i="1"/>
  <c r="AR346" i="1"/>
  <c r="AQ278" i="1"/>
  <c r="BA606" i="1"/>
  <c r="AQ536" i="1"/>
  <c r="AQ47" i="1"/>
  <c r="AR522" i="1"/>
  <c r="AR426" i="1"/>
  <c r="AT68" i="1"/>
  <c r="AW312" i="1"/>
  <c r="AW572" i="1"/>
  <c r="AT245" i="1"/>
  <c r="AS324" i="1"/>
  <c r="AW518" i="1"/>
  <c r="AP138" i="1"/>
  <c r="AU508" i="1"/>
  <c r="AW106" i="1"/>
  <c r="AZ419" i="1"/>
  <c r="AW528" i="1"/>
  <c r="AQ8" i="1"/>
  <c r="AP273" i="1"/>
  <c r="AV525" i="1"/>
  <c r="AQ394" i="1"/>
  <c r="AP536" i="1"/>
  <c r="AU578" i="1"/>
  <c r="AS568" i="1"/>
  <c r="AT432" i="1"/>
  <c r="AT67" i="1"/>
  <c r="AQ167" i="1"/>
  <c r="AW362" i="1"/>
  <c r="AW456" i="1"/>
  <c r="AR470" i="1"/>
  <c r="AQ15" i="1"/>
  <c r="AP133" i="1"/>
  <c r="AP115" i="1"/>
  <c r="AT453" i="1"/>
  <c r="BA137" i="1"/>
  <c r="AW175" i="1"/>
  <c r="AP122" i="1"/>
  <c r="AS13" i="1"/>
  <c r="AP586" i="1"/>
  <c r="AS173" i="1"/>
  <c r="AP63" i="1"/>
  <c r="AQ168" i="1"/>
  <c r="AS128" i="1"/>
  <c r="AU151" i="1"/>
  <c r="AR374" i="1"/>
  <c r="AV449" i="1"/>
  <c r="AR501" i="1"/>
  <c r="AQ199" i="1"/>
  <c r="AR391" i="1"/>
  <c r="AP151" i="1"/>
  <c r="AQ501" i="1"/>
  <c r="AS320" i="1"/>
  <c r="AU195" i="1"/>
  <c r="AU121" i="1"/>
  <c r="AQ379" i="1"/>
  <c r="AR480" i="1"/>
  <c r="AR198" i="1"/>
  <c r="AS519" i="1"/>
  <c r="AU515" i="1"/>
  <c r="AX121" i="1"/>
  <c r="AQ454" i="1"/>
  <c r="AV465" i="1"/>
  <c r="AW228" i="1"/>
  <c r="AT458" i="1"/>
  <c r="AW178" i="1"/>
  <c r="AZ613" i="1"/>
  <c r="AZ414" i="1"/>
  <c r="AU286" i="1"/>
  <c r="AT405" i="1"/>
  <c r="AR518" i="1"/>
  <c r="BA491" i="1"/>
  <c r="AV133" i="1"/>
  <c r="AW326" i="1"/>
  <c r="AV569" i="1"/>
  <c r="AW277" i="1"/>
  <c r="AU411" i="1"/>
  <c r="AU428" i="1"/>
  <c r="AS469" i="1"/>
  <c r="AS534" i="1"/>
  <c r="AT585" i="1"/>
  <c r="AZ242" i="1"/>
  <c r="AV120" i="1"/>
  <c r="AR636" i="1"/>
  <c r="AZ255" i="1"/>
  <c r="AX55" i="1"/>
  <c r="AU419" i="1"/>
  <c r="AY481" i="1"/>
  <c r="AU580" i="1"/>
  <c r="AX202" i="1"/>
  <c r="AY355" i="1"/>
  <c r="AQ432" i="1"/>
  <c r="AU259" i="1"/>
  <c r="AT16" i="1"/>
  <c r="AS387" i="1"/>
  <c r="AY509" i="1"/>
  <c r="AP474" i="1"/>
  <c r="AV104" i="1"/>
  <c r="AX377" i="1"/>
  <c r="AT486" i="1"/>
  <c r="AQ128" i="1"/>
  <c r="AR494" i="1"/>
  <c r="AU346" i="1"/>
  <c r="AY511" i="1"/>
  <c r="AS400" i="1"/>
  <c r="AQ135" i="1"/>
  <c r="AX449" i="1"/>
  <c r="AR40" i="1"/>
  <c r="AT86" i="1"/>
  <c r="AZ518" i="1"/>
  <c r="AQ433" i="1"/>
  <c r="AQ90" i="1"/>
  <c r="AT274" i="1"/>
  <c r="AR121" i="1"/>
  <c r="AV38" i="1"/>
  <c r="AS480" i="1"/>
  <c r="AP155" i="1"/>
  <c r="AP506" i="1"/>
  <c r="AW454" i="1"/>
  <c r="AT147" i="1"/>
  <c r="AY303" i="1"/>
  <c r="AQ98" i="1"/>
  <c r="AR632" i="1"/>
  <c r="AZ378" i="1"/>
  <c r="AT499" i="1"/>
  <c r="AP373" i="1"/>
  <c r="AR460" i="1"/>
  <c r="AT483" i="1"/>
  <c r="AW537" i="1"/>
  <c r="AV494" i="1"/>
  <c r="AX507" i="1"/>
  <c r="AP100" i="1"/>
  <c r="AQ120" i="1"/>
  <c r="AU258" i="1"/>
  <c r="AT377" i="1"/>
  <c r="AW285" i="1"/>
  <c r="AV501" i="1"/>
  <c r="AP250" i="1"/>
  <c r="AQ314" i="1"/>
  <c r="BA456" i="1"/>
  <c r="AP33" i="1"/>
  <c r="AP414" i="1"/>
  <c r="AS536" i="1"/>
  <c r="AR120" i="1"/>
  <c r="AU473" i="1"/>
  <c r="AQ247" i="1"/>
  <c r="AT101" i="1"/>
  <c r="BA354" i="1"/>
  <c r="AP260" i="1"/>
  <c r="AQ133" i="1"/>
  <c r="BA558" i="1"/>
  <c r="AU409" i="1"/>
  <c r="AX168" i="1"/>
  <c r="AS35" i="1"/>
  <c r="AR67" i="1"/>
  <c r="AW328" i="1"/>
  <c r="AR463" i="1"/>
  <c r="AW336" i="1"/>
  <c r="AT305" i="1"/>
  <c r="AY444" i="1"/>
  <c r="AQ353" i="1"/>
  <c r="AV353" i="1"/>
  <c r="AU463" i="1"/>
  <c r="AR354" i="1"/>
  <c r="AX350" i="1"/>
  <c r="AW244" i="1"/>
  <c r="AT606" i="1"/>
  <c r="AT163" i="1"/>
  <c r="AU594" i="1"/>
  <c r="AT53" i="1"/>
  <c r="AT442" i="1"/>
  <c r="AV155" i="1"/>
  <c r="AR556" i="1"/>
  <c r="AS323" i="1"/>
  <c r="AP173" i="1"/>
  <c r="AV439" i="1"/>
  <c r="AW238" i="1"/>
  <c r="AQ127" i="1"/>
  <c r="AP13" i="1"/>
  <c r="AR191" i="1"/>
  <c r="AZ14" i="1"/>
  <c r="AY566" i="1"/>
  <c r="AV448" i="1"/>
  <c r="AQ561" i="1"/>
  <c r="AS365" i="1"/>
  <c r="AS590" i="1"/>
  <c r="AR442" i="1"/>
  <c r="AU164" i="1"/>
  <c r="AU181" i="1"/>
  <c r="BA140" i="1"/>
  <c r="AW570" i="1"/>
  <c r="AW116" i="1"/>
  <c r="AP9" i="1"/>
  <c r="AX159" i="1"/>
  <c r="AT578" i="1"/>
  <c r="AT100" i="1"/>
  <c r="AY526" i="1"/>
  <c r="AP141" i="1"/>
  <c r="AR356" i="1"/>
  <c r="AY468" i="1"/>
  <c r="AU380" i="1"/>
  <c r="AW62" i="1"/>
  <c r="AQ412" i="1"/>
  <c r="AW354" i="1"/>
  <c r="AZ582" i="1"/>
  <c r="AW177" i="1"/>
  <c r="AU78" i="1"/>
  <c r="AV117" i="1"/>
  <c r="BA557" i="1"/>
  <c r="AV360" i="1"/>
  <c r="AR514" i="1"/>
  <c r="AS114" i="1"/>
  <c r="AW444" i="1"/>
  <c r="AV92" i="1"/>
  <c r="AV416" i="1"/>
  <c r="AR117" i="1"/>
  <c r="AW480" i="1"/>
  <c r="AV358" i="1"/>
  <c r="AQ562" i="1"/>
  <c r="AR324" i="1"/>
  <c r="AR594" i="1"/>
  <c r="AT433" i="1"/>
  <c r="AS558" i="1"/>
  <c r="AP61" i="1"/>
  <c r="AX122" i="1"/>
  <c r="AX437" i="1"/>
  <c r="AW513" i="1"/>
  <c r="AV286" i="1"/>
  <c r="AS385" i="1"/>
  <c r="AR456" i="1"/>
  <c r="AQ395" i="1"/>
  <c r="AW436" i="1"/>
  <c r="AR102" i="1"/>
  <c r="AT569" i="1"/>
  <c r="AS143" i="1"/>
  <c r="AR515" i="1"/>
  <c r="AS129" i="1"/>
  <c r="AX594" i="1"/>
  <c r="AZ104" i="1"/>
  <c r="AP275" i="1"/>
  <c r="AS499" i="1"/>
  <c r="AY411" i="1"/>
  <c r="AZ95" i="1"/>
  <c r="AZ446" i="1"/>
  <c r="AZ441" i="1"/>
  <c r="AW447" i="1"/>
  <c r="BA420" i="1"/>
  <c r="AT337" i="1"/>
  <c r="AT13" i="1"/>
  <c r="AT206" i="1"/>
  <c r="AV536" i="1"/>
  <c r="AT558" i="1"/>
  <c r="AR168" i="1"/>
  <c r="AR306" i="1"/>
  <c r="AV69" i="1"/>
  <c r="AY16" i="1"/>
  <c r="AZ474" i="1"/>
  <c r="AU567" i="1"/>
  <c r="AR88" i="1"/>
  <c r="AP516" i="1"/>
  <c r="AR320" i="1"/>
  <c r="AV333" i="1"/>
  <c r="AP458" i="1"/>
  <c r="AV136" i="1"/>
  <c r="AW136" i="1"/>
  <c r="AQ341" i="1"/>
  <c r="AQ534" i="1"/>
  <c r="AS448" i="1"/>
  <c r="AX322" i="1"/>
  <c r="AU130" i="1"/>
  <c r="AU135" i="1"/>
  <c r="AZ349" i="1"/>
  <c r="AQ158" i="1"/>
  <c r="AW558" i="1"/>
  <c r="AP3" i="1"/>
  <c r="AQ282" i="1"/>
  <c r="AS141" i="1"/>
  <c r="BA192" i="1"/>
  <c r="AR446" i="1"/>
  <c r="AU120" i="1"/>
  <c r="AU375" i="1"/>
  <c r="AU584" i="1"/>
  <c r="AR96" i="1"/>
  <c r="AP375" i="1"/>
  <c r="AS455" i="1"/>
  <c r="AS475" i="1"/>
  <c r="AT59" i="1"/>
  <c r="AX595" i="1"/>
  <c r="AX194" i="1"/>
  <c r="AV100" i="1"/>
  <c r="AS302" i="1"/>
  <c r="AQ144" i="1"/>
  <c r="AQ299" i="1"/>
  <c r="AU506" i="1"/>
  <c r="AT409" i="1"/>
  <c r="AQ447" i="1"/>
  <c r="AS136" i="1"/>
  <c r="AX58" i="1"/>
  <c r="AS108" i="1"/>
  <c r="BA128" i="1"/>
  <c r="AV463" i="1"/>
  <c r="AZ97" i="1"/>
  <c r="AY531" i="1"/>
  <c r="AX548" i="1"/>
  <c r="AX567" i="1"/>
  <c r="AR482" i="1"/>
  <c r="AW282" i="1"/>
  <c r="AR126" i="1"/>
  <c r="AW411" i="1"/>
  <c r="AQ388" i="1"/>
  <c r="AX104" i="1"/>
  <c r="AZ182" i="1"/>
  <c r="AS178" i="1"/>
  <c r="BA359" i="1"/>
  <c r="AV242" i="1"/>
  <c r="AZ560" i="1"/>
  <c r="AT91" i="1"/>
  <c r="AP470" i="1"/>
  <c r="AS356" i="1"/>
  <c r="AS344" i="1"/>
  <c r="AQ141" i="1"/>
  <c r="AS55" i="1"/>
  <c r="AU107" i="1"/>
  <c r="AX167" i="1"/>
  <c r="AV616" i="1"/>
  <c r="BA188" i="1"/>
  <c r="BA157" i="1"/>
  <c r="AQ99" i="1"/>
  <c r="AS389" i="1"/>
  <c r="AR169" i="1"/>
  <c r="AZ57" i="1"/>
  <c r="AY476" i="1"/>
  <c r="AU313" i="1"/>
  <c r="AZ128" i="1"/>
  <c r="AX18" i="1"/>
  <c r="AP318" i="1"/>
  <c r="AP56" i="1"/>
  <c r="AQ624" i="1"/>
  <c r="AR363" i="1"/>
  <c r="AY326" i="1"/>
  <c r="AV128" i="1"/>
  <c r="AW230" i="1"/>
  <c r="AS306" i="1"/>
  <c r="AX387" i="1"/>
  <c r="AS135" i="1"/>
  <c r="AX577" i="1"/>
  <c r="AX289" i="1"/>
  <c r="AW557" i="1"/>
  <c r="AQ569" i="1"/>
  <c r="AV180" i="1"/>
  <c r="AP274" i="1"/>
  <c r="AU413" i="1"/>
  <c r="AV380" i="1"/>
  <c r="AQ468" i="1"/>
  <c r="AU595" i="1"/>
  <c r="AS410" i="1"/>
  <c r="AR111" i="1"/>
  <c r="BA631" i="1"/>
  <c r="AQ393" i="1"/>
  <c r="AT373" i="1"/>
  <c r="AP351" i="1"/>
  <c r="AW102" i="1"/>
  <c r="AY245" i="1"/>
  <c r="AY391" i="1"/>
  <c r="AW254" i="1"/>
  <c r="AZ105" i="1"/>
  <c r="AV124" i="1"/>
  <c r="BA345" i="1"/>
  <c r="AP531" i="1"/>
  <c r="BA53" i="1"/>
  <c r="AU358" i="1"/>
  <c r="AT318" i="1"/>
  <c r="BA346" i="1"/>
  <c r="AY510" i="1"/>
  <c r="AT459" i="1"/>
  <c r="AQ66" i="1"/>
  <c r="AW521" i="1"/>
  <c r="AZ533" i="1"/>
  <c r="AT414" i="1"/>
  <c r="AW543" i="1"/>
  <c r="AV228" i="1"/>
  <c r="AQ568" i="1"/>
  <c r="AU478" i="1"/>
  <c r="AY262" i="1"/>
  <c r="AY109" i="1"/>
  <c r="AW520" i="1"/>
  <c r="AT480" i="1"/>
  <c r="BA216" i="1"/>
  <c r="AR290" i="1"/>
  <c r="AS89" i="1"/>
  <c r="AX283" i="1"/>
  <c r="AU349" i="1"/>
  <c r="AY258" i="1"/>
  <c r="AT28" i="1"/>
  <c r="BA312" i="1"/>
  <c r="AV282" i="1"/>
  <c r="AR339" i="1"/>
  <c r="AS310" i="1"/>
  <c r="AX571" i="1"/>
  <c r="AR496" i="1"/>
  <c r="AT64" i="1"/>
  <c r="AP505" i="1"/>
  <c r="BA475" i="1"/>
  <c r="AT435" i="1"/>
  <c r="AZ124" i="1"/>
  <c r="AV7" i="1"/>
  <c r="AQ283" i="1"/>
  <c r="AR317" i="1"/>
  <c r="AV563" i="1"/>
  <c r="AR352" i="1"/>
  <c r="AX423" i="1"/>
  <c r="AV324" i="1"/>
  <c r="AW250" i="1"/>
  <c r="AQ69" i="1"/>
  <c r="AW189" i="1"/>
  <c r="AP503" i="1"/>
  <c r="AS578" i="1"/>
  <c r="AR330" i="1"/>
  <c r="AU98" i="1"/>
  <c r="AX592" i="1"/>
  <c r="AW393" i="1"/>
  <c r="AU370" i="1"/>
  <c r="AV388" i="1"/>
  <c r="AU66" i="1"/>
  <c r="AX434" i="1"/>
  <c r="AV401" i="1"/>
  <c r="AW563" i="1"/>
  <c r="AT362" i="1"/>
  <c r="AP604" i="1"/>
  <c r="AR64" i="1"/>
  <c r="AX582" i="1"/>
  <c r="AQ507" i="1"/>
  <c r="AS95" i="1"/>
  <c r="AT543" i="1"/>
  <c r="BA416" i="1"/>
  <c r="AZ387" i="1"/>
  <c r="AQ373" i="1"/>
  <c r="AP528" i="1"/>
  <c r="AR115" i="1"/>
  <c r="AY412" i="1"/>
  <c r="AT250" i="1"/>
  <c r="AX148" i="1"/>
  <c r="AU447" i="1"/>
  <c r="BA266" i="1"/>
  <c r="AQ532" i="1"/>
  <c r="BA476" i="1"/>
  <c r="AR416" i="1"/>
  <c r="AY201" i="1"/>
  <c r="AW421" i="1"/>
  <c r="AZ340" i="1"/>
  <c r="AS131" i="1"/>
  <c r="AP92" i="1"/>
  <c r="AP134" i="1"/>
  <c r="AR626" i="1"/>
  <c r="AV99" i="1"/>
  <c r="AX49" i="1"/>
  <c r="AQ499" i="1"/>
  <c r="AV593" i="1"/>
  <c r="AT498" i="1"/>
  <c r="AZ287" i="1"/>
  <c r="AR123" i="1"/>
  <c r="AW168" i="1"/>
  <c r="AP441" i="1"/>
  <c r="AQ511" i="1"/>
  <c r="AV67" i="1"/>
  <c r="AV477" i="1"/>
  <c r="AR132" i="1"/>
  <c r="AP410" i="1"/>
  <c r="AQ163" i="1"/>
  <c r="AW374" i="1"/>
  <c r="AQ44" i="1"/>
  <c r="AR164" i="1"/>
  <c r="AZ137" i="1"/>
  <c r="AT393" i="1"/>
  <c r="AQ458" i="1"/>
  <c r="AT138" i="1"/>
  <c r="AR200" i="1"/>
  <c r="AX323" i="1"/>
  <c r="AW302" i="1"/>
  <c r="AQ136" i="1"/>
  <c r="AS592" i="1"/>
  <c r="BA477" i="1"/>
  <c r="BA585" i="1"/>
  <c r="AT275" i="1"/>
  <c r="AR602" i="1"/>
  <c r="AU560" i="1"/>
  <c r="AY504" i="1"/>
  <c r="AS350" i="1"/>
  <c r="AZ293" i="1"/>
  <c r="BA436" i="1"/>
  <c r="AW519" i="1"/>
  <c r="AR43" i="1"/>
  <c r="BA451" i="1"/>
  <c r="AS8" i="1"/>
  <c r="AR167" i="1"/>
  <c r="AZ303" i="1"/>
  <c r="AR449" i="1"/>
  <c r="AR109" i="1"/>
  <c r="AY257" i="1"/>
  <c r="AY247" i="1"/>
  <c r="AV274" i="1"/>
  <c r="AY150" i="1"/>
  <c r="AT470" i="1"/>
  <c r="AW60" i="1"/>
  <c r="AR333" i="1"/>
  <c r="AZ129" i="1"/>
  <c r="AW127" i="1"/>
  <c r="AQ275" i="1"/>
  <c r="AW190" i="1"/>
  <c r="AV386" i="1"/>
  <c r="AV355" i="1"/>
  <c r="AT195" i="1"/>
  <c r="BA335" i="1"/>
  <c r="AY605" i="1"/>
  <c r="AU156" i="1"/>
  <c r="AT344" i="1"/>
  <c r="AP188" i="1"/>
  <c r="AU280" i="1"/>
  <c r="BA126" i="1"/>
  <c r="AV86" i="1"/>
  <c r="AP157" i="1"/>
  <c r="AQ119" i="1"/>
  <c r="AU305" i="1"/>
  <c r="AP128" i="1"/>
  <c r="AY35" i="1"/>
  <c r="BA279" i="1"/>
  <c r="AS196" i="1"/>
  <c r="AS427" i="1"/>
  <c r="AT34" i="1"/>
  <c r="AZ17" i="1"/>
  <c r="AV431" i="1"/>
  <c r="AW607" i="1"/>
  <c r="AX11" i="1"/>
  <c r="AQ429" i="1"/>
  <c r="AP282" i="1"/>
  <c r="AS92" i="1"/>
  <c r="AQ78" i="1"/>
  <c r="AS30" i="1"/>
  <c r="AV570" i="1"/>
  <c r="AS440" i="1"/>
  <c r="AS577" i="1"/>
  <c r="AS167" i="1"/>
  <c r="AT299" i="1"/>
  <c r="AZ336" i="1"/>
  <c r="AR585" i="1"/>
  <c r="BA129" i="1"/>
  <c r="AU563" i="1"/>
  <c r="AZ514" i="1"/>
  <c r="AX480" i="1"/>
  <c r="AS321" i="1"/>
  <c r="AR521" i="1"/>
  <c r="AS125" i="1"/>
  <c r="AR565" i="1"/>
  <c r="AT125" i="1"/>
  <c r="AU341" i="1"/>
  <c r="AW365" i="1"/>
  <c r="AP362" i="1"/>
  <c r="AS458" i="1"/>
  <c r="AS103" i="1"/>
  <c r="AR136" i="1"/>
  <c r="AY559" i="1"/>
  <c r="BA68" i="1"/>
  <c r="AQ517" i="1"/>
  <c r="AP150" i="1"/>
  <c r="AX533" i="1"/>
  <c r="AR301" i="1"/>
  <c r="AS317" i="1"/>
  <c r="AQ246" i="1"/>
  <c r="AP283" i="1"/>
  <c r="AR319" i="1"/>
  <c r="BA343" i="1"/>
  <c r="AV505" i="1"/>
  <c r="AV122" i="1"/>
  <c r="AS157" i="1"/>
  <c r="AS453" i="1"/>
  <c r="AV8" i="1"/>
  <c r="AQ455" i="1"/>
  <c r="AV160" i="1"/>
  <c r="AW313" i="1"/>
  <c r="AW381" i="1"/>
  <c r="AS203" i="1"/>
  <c r="AT96" i="1"/>
  <c r="AW323" i="1"/>
  <c r="AU119" i="1"/>
  <c r="AZ32" i="1"/>
  <c r="AW161" i="1"/>
  <c r="AQ181" i="1"/>
  <c r="BA348" i="1"/>
  <c r="AQ321" i="1"/>
  <c r="AR322" i="1"/>
  <c r="AS186" i="1"/>
  <c r="AU148" i="1"/>
  <c r="AX429" i="1"/>
  <c r="AS278" i="1"/>
  <c r="AT521" i="1"/>
  <c r="AW276" i="1"/>
  <c r="AU574" i="1"/>
  <c r="AP97" i="1"/>
  <c r="AP499" i="1"/>
  <c r="AP559" i="1"/>
  <c r="AR261" i="1"/>
  <c r="AY462" i="1"/>
  <c r="AS544" i="1"/>
  <c r="AV512" i="1"/>
  <c r="AZ554" i="1"/>
  <c r="AV636" i="1"/>
  <c r="AZ535" i="1"/>
  <c r="AS127" i="1"/>
  <c r="AU279" i="1"/>
  <c r="AR358" i="1"/>
  <c r="AQ477" i="1"/>
  <c r="BA460" i="1"/>
  <c r="AU452" i="1"/>
  <c r="AY419" i="1"/>
  <c r="AQ67" i="1"/>
  <c r="AT568" i="1"/>
  <c r="AY135" i="1"/>
  <c r="AT140" i="1"/>
  <c r="AS159" i="1"/>
  <c r="AP453" i="1"/>
  <c r="AY306" i="1"/>
  <c r="AP583" i="1"/>
  <c r="AQ180" i="1"/>
  <c r="AV526" i="1"/>
  <c r="AV420" i="1"/>
  <c r="AR519" i="1"/>
  <c r="AP511" i="1"/>
  <c r="AW481" i="1"/>
  <c r="AU196" i="1"/>
  <c r="AQ148" i="1"/>
  <c r="AU476" i="1"/>
  <c r="AW463" i="1"/>
  <c r="AP190" i="1"/>
  <c r="AQ440" i="1"/>
  <c r="AV556" i="1"/>
  <c r="AZ411" i="1"/>
  <c r="AX374" i="1"/>
  <c r="AW138" i="1"/>
  <c r="AS300" i="1"/>
  <c r="AP161" i="1"/>
  <c r="AS124" i="1"/>
  <c r="AV555" i="1"/>
  <c r="AR92" i="1"/>
  <c r="AR345" i="1"/>
  <c r="AV87" i="1"/>
  <c r="AP88" i="1"/>
  <c r="AW67" i="1"/>
  <c r="AW163" i="1"/>
  <c r="AZ155" i="1"/>
  <c r="AU310" i="1"/>
  <c r="BA605" i="1"/>
  <c r="AP142" i="1"/>
  <c r="AT534" i="1"/>
  <c r="AY286" i="1"/>
  <c r="AQ354" i="1"/>
  <c r="AT129" i="1"/>
  <c r="AQ346" i="1"/>
  <c r="AW417" i="1"/>
  <c r="AZ524" i="1"/>
  <c r="AW15" i="1"/>
  <c r="AY4" i="1"/>
  <c r="AQ392" i="1"/>
  <c r="AV453" i="1"/>
  <c r="AX343" i="1"/>
  <c r="AR260" i="1"/>
  <c r="AQ369" i="1"/>
  <c r="AQ607" i="1"/>
  <c r="AR596" i="1"/>
  <c r="AR350" i="1"/>
  <c r="AV152" i="1"/>
  <c r="AR477" i="1"/>
  <c r="AW158" i="1"/>
  <c r="AQ387" i="1"/>
  <c r="AZ394" i="1"/>
  <c r="AP564" i="1"/>
  <c r="AV246" i="1"/>
  <c r="AW10" i="1"/>
  <c r="AV365" i="1"/>
  <c r="AP266" i="1"/>
  <c r="AV580" i="1"/>
  <c r="AR157" i="1"/>
  <c r="AY323" i="1"/>
  <c r="AQ35" i="1"/>
  <c r="AX336" i="1"/>
  <c r="AY582" i="1"/>
  <c r="AS390" i="1"/>
  <c r="AT635" i="1"/>
  <c r="AP272" i="1"/>
  <c r="AX133" i="1"/>
  <c r="AZ501" i="1"/>
  <c r="BA515" i="1"/>
  <c r="AV130" i="1"/>
  <c r="AW416" i="1"/>
  <c r="AQ390" i="1"/>
  <c r="AW321" i="1"/>
  <c r="AW167" i="1"/>
  <c r="AX432" i="1"/>
  <c r="AQ89" i="1"/>
  <c r="AQ332" i="1"/>
  <c r="AU16" i="1"/>
  <c r="AP201" i="1"/>
  <c r="AY376" i="1"/>
  <c r="AT141" i="1"/>
  <c r="AQ469" i="1"/>
  <c r="AU512" i="1"/>
  <c r="AV129" i="1"/>
  <c r="AR146" i="1"/>
  <c r="AU503" i="1"/>
  <c r="AT61" i="1"/>
  <c r="AY129" i="1"/>
  <c r="AS524" i="1"/>
  <c r="AU523" i="1"/>
  <c r="BA351" i="1"/>
  <c r="AR396" i="1"/>
  <c r="AR382" i="1"/>
  <c r="AU155" i="1"/>
  <c r="AT38" i="1"/>
  <c r="AX386" i="1"/>
  <c r="AR33" i="1"/>
  <c r="AV490" i="1"/>
  <c r="AU203" i="1"/>
  <c r="AY579" i="1"/>
  <c r="AP189" i="1"/>
  <c r="AY190" i="1"/>
  <c r="AY65" i="1"/>
  <c r="AP433" i="1"/>
  <c r="AR607" i="1"/>
  <c r="AV447" i="1"/>
  <c r="AR5" i="1"/>
  <c r="AU470" i="1"/>
  <c r="AS277" i="1"/>
  <c r="AV37" i="1"/>
  <c r="AQ254" i="1"/>
  <c r="AU197" i="1"/>
  <c r="AT155" i="1"/>
  <c r="AZ447" i="1"/>
  <c r="AW124" i="1"/>
  <c r="AX106" i="1"/>
  <c r="AR468" i="1"/>
  <c r="AP247" i="1"/>
  <c r="AV516" i="1"/>
  <c r="AP306" i="1"/>
  <c r="AS58" i="1"/>
  <c r="AZ495" i="1"/>
  <c r="AY15" i="1"/>
  <c r="AR141" i="1"/>
  <c r="AQ461" i="1"/>
  <c r="AU116" i="1"/>
  <c r="AU200" i="1"/>
  <c r="AP89" i="1"/>
  <c r="AY604" i="1"/>
  <c r="AS177" i="1"/>
  <c r="AR274" i="1"/>
  <c r="AW182" i="1"/>
  <c r="AZ469" i="1"/>
  <c r="AS284" i="1"/>
  <c r="AZ174" i="1"/>
  <c r="AP199" i="1"/>
  <c r="AS130" i="1"/>
  <c r="AV65" i="1"/>
  <c r="AZ635" i="1"/>
  <c r="AY497" i="1"/>
  <c r="AR3" i="1"/>
  <c r="AZ191" i="1"/>
  <c r="BA250" i="1"/>
  <c r="AS401" i="1"/>
  <c r="AT217" i="1"/>
  <c r="AP337" i="1"/>
  <c r="AU114" i="1"/>
  <c r="AV196" i="1"/>
  <c r="BA330" i="1"/>
  <c r="BA368" i="1"/>
  <c r="AX60" i="1"/>
  <c r="AR174" i="1"/>
  <c r="AZ502" i="1"/>
  <c r="AW70" i="1"/>
  <c r="AR432" i="1"/>
  <c r="AR248" i="1"/>
  <c r="BA318" i="1"/>
  <c r="BA487" i="1"/>
  <c r="AZ515" i="1"/>
  <c r="AR388" i="1"/>
  <c r="AS272" i="1"/>
  <c r="AP323" i="1"/>
  <c r="AZ491" i="1"/>
  <c r="AQ100" i="1"/>
  <c r="AW409" i="1"/>
  <c r="AR379" i="1"/>
  <c r="AZ163" i="1"/>
  <c r="AR436" i="1"/>
  <c r="AX464" i="1"/>
  <c r="AP396" i="1"/>
  <c r="AQ260" i="1"/>
  <c r="AQ497" i="1"/>
  <c r="AP448" i="1"/>
  <c r="AY70" i="1"/>
  <c r="AZ415" i="1"/>
  <c r="AP426" i="1"/>
  <c r="AQ494" i="1"/>
  <c r="AV573" i="1"/>
  <c r="AS394" i="1"/>
  <c r="AY128" i="1"/>
  <c r="AQ330" i="1"/>
  <c r="AP514" i="1"/>
  <c r="AQ269" i="1"/>
  <c r="AW91" i="1"/>
  <c r="AR336" i="1"/>
  <c r="AQ244" i="1"/>
  <c r="AT451" i="1"/>
  <c r="AT12" i="1"/>
  <c r="AV142" i="1"/>
  <c r="AQ55" i="1"/>
  <c r="AU103" i="1"/>
  <c r="AS161" i="1"/>
  <c r="AQ322" i="1"/>
  <c r="AT277" i="1"/>
  <c r="AT302" i="1"/>
  <c r="AP459" i="1"/>
  <c r="BA418" i="1"/>
  <c r="AQ502" i="1"/>
  <c r="AT136" i="1"/>
  <c r="AR249" i="1"/>
  <c r="AY503" i="1"/>
  <c r="AQ329" i="1"/>
  <c r="AU134" i="1"/>
  <c r="AV413" i="1"/>
  <c r="AR36" i="1"/>
  <c r="AU69" i="1"/>
  <c r="AY244" i="1"/>
  <c r="AT503" i="1"/>
  <c r="AY530" i="1"/>
  <c r="AW504" i="1"/>
  <c r="AZ337" i="1"/>
  <c r="AS562" i="1"/>
  <c r="AS15" i="1"/>
  <c r="AY392" i="1"/>
  <c r="AR520" i="1"/>
  <c r="AZ417" i="1"/>
  <c r="AR246" i="1"/>
  <c r="AX132" i="1"/>
  <c r="AU459" i="1"/>
  <c r="AS195" i="1"/>
  <c r="AT40" i="1"/>
  <c r="AV197" i="1"/>
  <c r="BA115" i="1"/>
  <c r="AU540" i="1"/>
  <c r="AU303" i="1"/>
  <c r="AQ171" i="1"/>
  <c r="AX504" i="1"/>
  <c r="AQ471" i="1"/>
  <c r="AP152" i="1"/>
  <c r="AY99" i="1"/>
  <c r="AP126" i="1"/>
  <c r="AW419" i="1"/>
  <c r="AV615" i="1"/>
  <c r="AT590" i="1"/>
  <c r="AS446" i="1"/>
  <c r="AP330" i="1"/>
  <c r="AQ202" i="1"/>
  <c r="AT556" i="1"/>
  <c r="AQ238" i="1"/>
  <c r="AR393" i="1"/>
  <c r="AU9" i="1"/>
  <c r="AV450" i="1"/>
  <c r="AY196" i="1"/>
  <c r="AQ285" i="1"/>
  <c r="AR497" i="1"/>
  <c r="AQ558" i="1"/>
  <c r="AQ470" i="1"/>
  <c r="AX335" i="1"/>
  <c r="AZ498" i="1"/>
  <c r="AR508" i="1"/>
  <c r="AX358" i="1"/>
  <c r="AU441" i="1"/>
  <c r="AV446" i="1"/>
  <c r="AP498" i="1"/>
  <c r="AU507" i="1"/>
  <c r="AS190" i="1"/>
  <c r="AR266" i="1"/>
  <c r="BA339" i="1"/>
  <c r="AQ40" i="1"/>
  <c r="AZ205" i="1"/>
  <c r="AP607" i="1"/>
  <c r="AZ127" i="1"/>
  <c r="AU213" i="1"/>
  <c r="BA613" i="1"/>
  <c r="AW134" i="1"/>
  <c r="AQ146" i="1"/>
  <c r="AX523" i="1"/>
  <c r="AW320" i="1"/>
  <c r="AW17" i="1"/>
  <c r="AQ173" i="1"/>
  <c r="AR389" i="1"/>
  <c r="AY301" i="1"/>
  <c r="AT180" i="1"/>
  <c r="AS464" i="1"/>
  <c r="AQ484" i="1"/>
  <c r="AV607" i="1"/>
  <c r="AX317" i="1"/>
  <c r="AS222" i="1"/>
  <c r="AR151" i="1"/>
  <c r="AS311" i="1"/>
  <c r="AW522" i="1"/>
  <c r="AV57" i="1"/>
  <c r="AV586" i="1"/>
  <c r="AZ65" i="1"/>
  <c r="AP400" i="1"/>
  <c r="AW256" i="1"/>
  <c r="AP568" i="1"/>
  <c r="AW379" i="1"/>
  <c r="AQ190" i="1"/>
  <c r="AW274" i="1"/>
  <c r="AQ126" i="1"/>
  <c r="AU460" i="1"/>
  <c r="AV350" i="1"/>
  <c r="AV186" i="1"/>
  <c r="AU250" i="1"/>
  <c r="AW392" i="1"/>
  <c r="AS32" i="1"/>
  <c r="AQ444" i="1"/>
  <c r="AP591" i="1"/>
  <c r="AQ272" i="1"/>
  <c r="AW203" i="1"/>
  <c r="AY300" i="1"/>
  <c r="AX249" i="1"/>
  <c r="BA419" i="1"/>
  <c r="AY325" i="1"/>
  <c r="AV17" i="1"/>
  <c r="AQ396" i="1"/>
  <c r="AV149" i="1"/>
  <c r="AV317" i="1"/>
  <c r="AS137" i="1"/>
  <c r="AV470" i="1"/>
  <c r="AS538" i="1"/>
  <c r="AQ155" i="1"/>
  <c r="AR376" i="1"/>
  <c r="AR129" i="1"/>
  <c r="AT254" i="1"/>
  <c r="AX395" i="1"/>
  <c r="BA121" i="1"/>
  <c r="AQ37" i="1"/>
  <c r="AS379" i="1"/>
  <c r="AV278" i="1"/>
  <c r="AR401" i="1"/>
  <c r="AQ463" i="1"/>
  <c r="AV190" i="1"/>
  <c r="AX286" i="1"/>
  <c r="AT515" i="1"/>
  <c r="AT128" i="1"/>
  <c r="AQ574" i="1"/>
  <c r="AX489" i="1"/>
  <c r="AS611" i="1"/>
  <c r="AU352" i="1"/>
  <c r="AW459" i="1"/>
  <c r="AS584" i="1"/>
  <c r="AZ94" i="1"/>
  <c r="BA455" i="1"/>
  <c r="AW100" i="1"/>
  <c r="AW412" i="1"/>
  <c r="AZ180" i="1"/>
  <c r="AY388" i="1"/>
  <c r="AT94" i="1"/>
  <c r="AP464" i="1"/>
  <c r="AX375" i="1"/>
  <c r="AU480" i="1"/>
  <c r="AR264" i="1"/>
  <c r="BA280" i="1"/>
  <c r="AX41" i="1"/>
  <c r="AZ455" i="1"/>
  <c r="AQ3" i="1"/>
  <c r="AT354" i="1"/>
  <c r="AS6" i="1"/>
  <c r="AU61" i="1"/>
  <c r="AT145" i="1"/>
  <c r="AW413" i="1"/>
  <c r="AT333" i="1"/>
  <c r="AQ139" i="1"/>
  <c r="AY171" i="1"/>
  <c r="AS181" i="1"/>
  <c r="AR90" i="1"/>
  <c r="AT537" i="1"/>
  <c r="AQ443" i="1"/>
  <c r="AW87" i="1"/>
  <c r="AT346" i="1"/>
  <c r="AP235" i="1"/>
  <c r="AY144" i="1"/>
  <c r="AV106" i="1"/>
  <c r="AZ409" i="1"/>
  <c r="AP93" i="1"/>
  <c r="AS512" i="1"/>
  <c r="AV513" i="1"/>
  <c r="AT122" i="1"/>
  <c r="AU537" i="1"/>
  <c r="BA392" i="1"/>
  <c r="AT283" i="1"/>
  <c r="AU365" i="1"/>
  <c r="AU446" i="1"/>
  <c r="AU453" i="1"/>
  <c r="AQ513" i="1"/>
  <c r="AV143" i="1"/>
  <c r="AV373" i="1"/>
  <c r="AX17" i="1"/>
  <c r="BA178" i="1"/>
  <c r="AV337" i="1"/>
  <c r="AT160" i="1"/>
  <c r="AQ281" i="1"/>
  <c r="AY418" i="1"/>
  <c r="AR476" i="1"/>
  <c r="AT400" i="1"/>
  <c r="AQ406" i="1"/>
  <c r="AW582" i="1"/>
  <c r="AQ476" i="1"/>
  <c r="AT385" i="1"/>
  <c r="AX339" i="1"/>
  <c r="AP140" i="1"/>
  <c r="AR586" i="1"/>
  <c r="AZ601" i="1"/>
  <c r="AP343" i="1"/>
  <c r="AW496" i="1"/>
  <c r="AP381" i="1"/>
  <c r="AP393" i="1"/>
  <c r="AP16" i="1"/>
  <c r="AT11" i="1"/>
  <c r="AW458" i="1"/>
  <c r="AU57" i="1"/>
  <c r="AX191" i="1"/>
  <c r="AP197" i="1"/>
  <c r="AP191" i="1"/>
  <c r="AV498" i="1"/>
  <c r="AP58" i="1"/>
  <c r="AT148" i="1"/>
  <c r="AS571" i="1"/>
  <c r="AP526" i="1"/>
  <c r="AT179" i="1"/>
  <c r="AR603" i="1"/>
  <c r="AQ115" i="1"/>
  <c r="AY30" i="1"/>
  <c r="AU275" i="1"/>
  <c r="AT560" i="1"/>
  <c r="AS465" i="1"/>
  <c r="AR419" i="1"/>
  <c r="AU190" i="1"/>
  <c r="AW120" i="1"/>
  <c r="AP485" i="1"/>
  <c r="AT37" i="1"/>
  <c r="AT322" i="1"/>
  <c r="AU388" i="1"/>
  <c r="AP359" i="1"/>
  <c r="AS345" i="1"/>
  <c r="AT99" i="1"/>
  <c r="AR287" i="1"/>
  <c r="AS528" i="1"/>
  <c r="AQ462" i="1"/>
  <c r="BA421" i="1"/>
  <c r="AS565" i="1"/>
  <c r="AX586" i="1"/>
  <c r="AP473" i="1"/>
  <c r="AU317" i="1"/>
  <c r="AQ527" i="1"/>
  <c r="AQ300" i="1"/>
  <c r="AZ481" i="1"/>
  <c r="AR458" i="1"/>
  <c r="AW455" i="1"/>
  <c r="AU108" i="1"/>
  <c r="BA146" i="1"/>
  <c r="AQ160" i="1"/>
  <c r="AS388" i="1"/>
  <c r="AU404" i="1"/>
  <c r="AZ569" i="1"/>
  <c r="AZ67" i="1"/>
  <c r="AR171" i="1"/>
  <c r="AU565" i="1"/>
  <c r="AS279" i="1"/>
  <c r="AU593" i="1"/>
  <c r="AQ418" i="1"/>
  <c r="AR428" i="1"/>
  <c r="AR405" i="1"/>
  <c r="AQ304" i="1"/>
  <c r="AW166" i="1"/>
  <c r="AZ139" i="1"/>
  <c r="AT561" i="1"/>
  <c r="AZ201" i="1"/>
  <c r="AS166" i="1"/>
  <c r="AW437" i="1"/>
  <c r="AW435" i="1"/>
  <c r="AP6" i="1"/>
  <c r="AZ532" i="1"/>
  <c r="AZ131" i="1"/>
  <c r="AT466" i="1"/>
  <c r="AS405" i="1"/>
  <c r="AU340" i="1"/>
  <c r="AR347" i="1"/>
  <c r="AS214" i="1"/>
  <c r="BA356" i="1"/>
  <c r="AQ352" i="1"/>
  <c r="AV443" i="1"/>
  <c r="AY58" i="1"/>
  <c r="AZ459" i="1"/>
  <c r="AU331" i="1"/>
  <c r="AR199" i="1"/>
  <c r="AQ31" i="1"/>
  <c r="AP8" i="1"/>
  <c r="AV484" i="1"/>
  <c r="AT244" i="1"/>
  <c r="AZ393" i="1"/>
  <c r="AW154" i="1"/>
  <c r="AV458" i="1"/>
  <c r="AT422" i="1"/>
  <c r="AU531" i="1"/>
  <c r="AQ9" i="1"/>
  <c r="BA87" i="1"/>
  <c r="AU260" i="1"/>
  <c r="AW462" i="1"/>
  <c r="AZ545" i="1"/>
  <c r="AV519" i="1"/>
  <c r="AY486" i="1"/>
  <c r="AV359" i="1"/>
  <c r="AT380" i="1"/>
  <c r="AS449" i="1"/>
  <c r="AZ432" i="1"/>
  <c r="AP456" i="1"/>
  <c r="AR523" i="1"/>
  <c r="AS434" i="1"/>
  <c r="AP349" i="1"/>
  <c r="AX228" i="1"/>
  <c r="AV94" i="1"/>
  <c r="AQ68" i="1"/>
  <c r="AW442" i="1"/>
  <c r="AW275" i="1"/>
  <c r="AT175" i="1"/>
  <c r="AX278" i="1"/>
  <c r="BA507" i="1"/>
  <c r="AV35" i="1"/>
  <c r="AU628" i="1"/>
  <c r="AR155" i="1"/>
  <c r="AV163" i="1"/>
  <c r="AX435" i="1"/>
  <c r="AU33" i="1"/>
  <c r="AS293" i="1"/>
  <c r="AQ114" i="1"/>
  <c r="AU556" i="1"/>
  <c r="AR392" i="1"/>
  <c r="AP329" i="1"/>
  <c r="AX438" i="1"/>
  <c r="AT279" i="1"/>
  <c r="AZ353" i="1"/>
  <c r="AP11" i="1"/>
  <c r="AS413" i="1"/>
  <c r="AY518" i="1"/>
  <c r="AT126" i="1"/>
  <c r="AX137" i="1"/>
  <c r="AP421" i="1"/>
  <c r="AX525" i="1"/>
  <c r="AS120" i="1"/>
  <c r="AU62" i="1"/>
  <c r="AQ125" i="1"/>
  <c r="AS249" i="1"/>
  <c r="AV36" i="1"/>
  <c r="AP257" i="1"/>
  <c r="AR343" i="1"/>
  <c r="AW281" i="1"/>
  <c r="AV379" i="1"/>
  <c r="AW356" i="1"/>
  <c r="AW404" i="1"/>
  <c r="AY278" i="1"/>
  <c r="AR314" i="1"/>
  <c r="AU129" i="1"/>
  <c r="AR574" i="1"/>
  <c r="AP174" i="1"/>
  <c r="AV432" i="1"/>
  <c r="BA155" i="1"/>
  <c r="AX515" i="1"/>
  <c r="AQ103" i="1"/>
  <c r="AV437" i="1"/>
  <c r="AU524" i="1"/>
  <c r="AX268" i="1"/>
  <c r="AT278" i="1"/>
  <c r="AP522" i="1"/>
  <c r="AY55" i="1"/>
  <c r="AP200" i="1"/>
  <c r="AS502" i="1"/>
  <c r="AT434" i="1"/>
  <c r="AQ57" i="1"/>
  <c r="AR455" i="1"/>
  <c r="AZ619" i="1"/>
  <c r="AU439" i="1"/>
  <c r="AQ310" i="1"/>
  <c r="AW4" i="1"/>
  <c r="AZ203" i="1"/>
  <c r="AY13" i="1"/>
  <c r="AY188" i="1"/>
  <c r="AP554" i="1"/>
  <c r="AQ248" i="1"/>
  <c r="AV116" i="1"/>
  <c r="AX524" i="1"/>
  <c r="AX319" i="1"/>
  <c r="AP512" i="1"/>
  <c r="AW44" i="1"/>
  <c r="AZ179" i="1"/>
  <c r="AW3" i="1"/>
  <c r="AU586" i="1"/>
  <c r="AZ60" i="1"/>
  <c r="AP43" i="1"/>
  <c r="AQ408" i="1"/>
  <c r="AY621" i="1"/>
  <c r="AW429" i="1"/>
  <c r="AT146" i="1"/>
  <c r="AY254" i="1"/>
  <c r="AP136" i="1"/>
  <c r="AR414" i="1"/>
  <c r="AV58" i="1"/>
  <c r="AT323" i="1"/>
  <c r="AT509" i="1"/>
  <c r="AZ536" i="1"/>
  <c r="AU516" i="1"/>
  <c r="AU514" i="1"/>
  <c r="AU63" i="1"/>
  <c r="AS338" i="1"/>
  <c r="AR506" i="1"/>
  <c r="AV567" i="1"/>
  <c r="AV273" i="1"/>
  <c r="AT257" i="1"/>
  <c r="AP107" i="1"/>
  <c r="AV623" i="1"/>
  <c r="AX329" i="1"/>
  <c r="AY564" i="1"/>
  <c r="AY572" i="1"/>
  <c r="AX346" i="1"/>
  <c r="AU256" i="1"/>
  <c r="AS447" i="1"/>
  <c r="BA405" i="1"/>
  <c r="AW472" i="1"/>
  <c r="AZ93" i="1"/>
  <c r="BA89" i="1"/>
  <c r="AR93" i="1"/>
  <c r="AU124" i="1"/>
  <c r="AW206" i="1"/>
  <c r="AQ209" i="1"/>
  <c r="AQ177" i="1"/>
  <c r="AX542" i="1"/>
  <c r="AQ117" i="1"/>
  <c r="AU535" i="1"/>
  <c r="AP407" i="1"/>
  <c r="AR302" i="1"/>
  <c r="AQ106" i="1"/>
  <c r="AW103" i="1"/>
  <c r="BA150" i="1"/>
  <c r="BA449" i="1"/>
  <c r="AS378" i="1"/>
  <c r="AQ524" i="1"/>
  <c r="AW173" i="1"/>
  <c r="AU581" i="1"/>
  <c r="AY202" i="1"/>
  <c r="AX205" i="1"/>
  <c r="AW584" i="1"/>
  <c r="AU105" i="1"/>
  <c r="AX138" i="1"/>
  <c r="AT538" i="1"/>
  <c r="AV545" i="1"/>
  <c r="AZ408" i="1"/>
  <c r="AT280" i="1"/>
  <c r="AZ461" i="1"/>
  <c r="AQ453" i="1"/>
  <c r="AP146" i="1"/>
  <c r="AQ56" i="1"/>
  <c r="AP344" i="1"/>
  <c r="AY569" i="1"/>
  <c r="AQ578" i="1"/>
  <c r="AW305" i="1"/>
  <c r="AQ560" i="1"/>
  <c r="AP95" i="1"/>
  <c r="AX320" i="1"/>
  <c r="BA534" i="1"/>
  <c r="AZ69" i="1"/>
  <c r="AR474" i="1"/>
  <c r="AS119" i="1"/>
  <c r="AU561" i="1"/>
  <c r="AT339" i="1"/>
  <c r="AZ440" i="1"/>
  <c r="AX118" i="1"/>
  <c r="AS43" i="1"/>
  <c r="AS304" i="1"/>
  <c r="AX301" i="1"/>
  <c r="AP168" i="1"/>
  <c r="AP336" i="1"/>
  <c r="AQ317" i="1"/>
  <c r="AZ354" i="1"/>
  <c r="AT421" i="1"/>
  <c r="AU55" i="1"/>
  <c r="AP376" i="1"/>
  <c r="AW94" i="1"/>
  <c r="AP358" i="1"/>
  <c r="AP496" i="1"/>
  <c r="AZ275" i="1"/>
  <c r="BA365" i="1"/>
  <c r="AT445" i="1"/>
  <c r="AV167" i="1"/>
  <c r="AQ480" i="1"/>
  <c r="BA628" i="1"/>
  <c r="AS267" i="1"/>
  <c r="AP160" i="1"/>
  <c r="AT200" i="1"/>
  <c r="AU339" i="1"/>
  <c r="AQ365" i="1"/>
  <c r="AW278" i="1"/>
  <c r="AZ305" i="1"/>
  <c r="BA305" i="1"/>
  <c r="AR61" i="1"/>
  <c r="AS607" i="1"/>
  <c r="AP114" i="1"/>
  <c r="AV326" i="1"/>
  <c r="AR173" i="1"/>
  <c r="AW65" i="1"/>
  <c r="AR203" i="1"/>
  <c r="AP515" i="1"/>
  <c r="AY460" i="1"/>
  <c r="AW485" i="1"/>
  <c r="AV328" i="1"/>
  <c r="BA108" i="1"/>
  <c r="AR353" i="1"/>
  <c r="AS360" i="1"/>
  <c r="AU471" i="1"/>
  <c r="AZ281" i="1"/>
  <c r="AU161" i="1"/>
  <c r="BA196" i="1"/>
  <c r="AT39" i="1"/>
  <c r="AP408" i="1"/>
  <c r="AZ464" i="1"/>
  <c r="AT93" i="1"/>
  <c r="AU141" i="1"/>
  <c r="AW376" i="1"/>
  <c r="AZ36" i="1"/>
  <c r="AS179" i="1"/>
  <c r="AT134" i="1"/>
  <c r="AP117" i="1"/>
  <c r="AV9" i="1"/>
  <c r="AV90" i="1"/>
  <c r="AU67" i="1"/>
  <c r="AQ132" i="1"/>
  <c r="AQ518" i="1"/>
  <c r="AP540" i="1"/>
  <c r="AS337" i="1"/>
  <c r="AS466" i="1"/>
  <c r="AP378" i="1"/>
  <c r="AV276" i="1"/>
  <c r="BA489" i="1"/>
  <c r="AV157" i="1"/>
  <c r="AT417" i="1"/>
  <c r="AQ438" i="1"/>
  <c r="AP165" i="1"/>
  <c r="AV123" i="1"/>
  <c r="BA498" i="1"/>
  <c r="AY276" i="1"/>
  <c r="AZ448" i="1"/>
  <c r="BA322" i="1"/>
  <c r="AX293" i="1"/>
  <c r="AX391" i="1"/>
  <c r="AU350" i="1"/>
  <c r="AR433" i="1"/>
  <c r="AT452" i="1"/>
  <c r="AP471" i="1"/>
  <c r="AU493" i="1"/>
  <c r="AR166" i="1"/>
  <c r="BA608" i="1"/>
  <c r="AQ96" i="1"/>
  <c r="BA64" i="1"/>
  <c r="AQ198" i="1"/>
  <c r="AR275" i="1"/>
  <c r="AW615" i="1"/>
  <c r="AY581" i="1"/>
  <c r="AV336" i="1"/>
  <c r="AY380" i="1"/>
  <c r="AS412" i="1"/>
  <c r="AS150" i="1"/>
  <c r="AQ472" i="1"/>
  <c r="AV354" i="1"/>
  <c r="AP517" i="1"/>
  <c r="AY452" i="1"/>
  <c r="AS326" i="1"/>
  <c r="AW99" i="1"/>
  <c r="AP584" i="1"/>
  <c r="AY44" i="1"/>
  <c r="BA138" i="1"/>
  <c r="AR114" i="1"/>
  <c r="AW36" i="1"/>
  <c r="AQ303" i="1"/>
  <c r="AY480" i="1"/>
  <c r="AY465" i="1"/>
  <c r="AY556" i="1"/>
  <c r="BA453" i="1"/>
  <c r="AS275" i="1"/>
  <c r="AY164" i="1"/>
  <c r="AR498" i="1"/>
  <c r="BA116" i="1"/>
  <c r="AQ152" i="1"/>
  <c r="AY7" i="1"/>
  <c r="AT329" i="1"/>
  <c r="AT519" i="1"/>
  <c r="AT518" i="1"/>
  <c r="AZ248" i="1"/>
  <c r="AV478" i="1"/>
  <c r="AX130" i="1"/>
  <c r="AW564" i="1"/>
  <c r="AS362" i="1"/>
  <c r="AS87" i="1"/>
  <c r="AP254" i="1"/>
  <c r="AV76" i="1"/>
  <c r="AX85" i="1"/>
  <c r="AT477" i="1"/>
  <c r="AQ123" i="1"/>
  <c r="AP439" i="1"/>
  <c r="AY133" i="1"/>
  <c r="AX528" i="1"/>
  <c r="AX332" i="1"/>
  <c r="AZ406" i="1"/>
  <c r="AT586" i="1"/>
  <c r="AS451" i="1"/>
  <c r="AQ336" i="1"/>
  <c r="AQ82" i="1"/>
  <c r="AS381" i="1"/>
  <c r="AU544" i="1"/>
  <c r="AW523" i="1"/>
  <c r="AW510" i="1"/>
  <c r="AQ116" i="1"/>
  <c r="AR39" i="1"/>
  <c r="AS472" i="1"/>
  <c r="AP494" i="1"/>
  <c r="BA542" i="1"/>
  <c r="AV464" i="1"/>
  <c r="AX272" i="1"/>
  <c r="AU429" i="1"/>
  <c r="AP391" i="1"/>
  <c r="AS549" i="1"/>
  <c r="AU158" i="1"/>
  <c r="AS165" i="1"/>
  <c r="AY83" i="1"/>
  <c r="BA328" i="1"/>
  <c r="AQ498" i="1"/>
  <c r="AY347" i="1"/>
  <c r="AZ282" i="1"/>
  <c r="AX617" i="1"/>
  <c r="AS354" i="1"/>
  <c r="AS283" i="1"/>
  <c r="AS500" i="1"/>
  <c r="AY56" i="1"/>
  <c r="AZ454" i="1"/>
  <c r="AY34" i="1"/>
  <c r="BA14" i="1"/>
  <c r="AQ284" i="1"/>
  <c r="AW279" i="1"/>
  <c r="AP353" i="1"/>
  <c r="AQ65" i="1"/>
  <c r="AZ631" i="1"/>
  <c r="AT350" i="1"/>
  <c r="AT456" i="1"/>
  <c r="AZ377" i="1"/>
  <c r="AT572" i="1"/>
  <c r="AT118" i="1"/>
  <c r="BA54" i="1"/>
  <c r="AQ11" i="1"/>
  <c r="AV582" i="1"/>
  <c r="AT149" i="1"/>
  <c r="AR366" i="1"/>
  <c r="BA186" i="1"/>
  <c r="AV89" i="1"/>
  <c r="AW390" i="1"/>
  <c r="AV181" i="1"/>
  <c r="BA391" i="1"/>
  <c r="AX114" i="1"/>
  <c r="AT591" i="1"/>
  <c r="AY139" i="1"/>
  <c r="AY168" i="1"/>
  <c r="BA527" i="1"/>
  <c r="AX501" i="1"/>
  <c r="AU35" i="1"/>
  <c r="AR281" i="1"/>
  <c r="AS7" i="1"/>
  <c r="AR273" i="1"/>
  <c r="AP382" i="1"/>
  <c r="AU481" i="1"/>
  <c r="AP537" i="1"/>
  <c r="AR91" i="1"/>
  <c r="BA554" i="1"/>
  <c r="AV483" i="1"/>
  <c r="AQ311" i="1"/>
  <c r="AZ537" i="1"/>
  <c r="AS170" i="1"/>
  <c r="AV151" i="1"/>
  <c r="AX265" i="1"/>
  <c r="AT476" i="1"/>
  <c r="AS522" i="1"/>
  <c r="AV493" i="1"/>
  <c r="AZ319" i="1"/>
  <c r="AZ99" i="1"/>
  <c r="AX67" i="1"/>
  <c r="AW192" i="1"/>
  <c r="AP291" i="1"/>
  <c r="AW205" i="1"/>
  <c r="AZ273" i="1"/>
  <c r="AR593" i="1"/>
  <c r="AU360" i="1"/>
  <c r="AT334" i="1"/>
  <c r="AQ531" i="1"/>
  <c r="BA581" i="1"/>
  <c r="AT428" i="1"/>
  <c r="AW567" i="1"/>
  <c r="AV82" i="1"/>
  <c r="AP412" i="1"/>
  <c r="AR546" i="1"/>
  <c r="AP29" i="1"/>
  <c r="AU622" i="1"/>
  <c r="BA267" i="1"/>
  <c r="AS122" i="1"/>
  <c r="AV165" i="1"/>
  <c r="AP186" i="1"/>
  <c r="AV528" i="1"/>
  <c r="AT119" i="1"/>
  <c r="AQ356" i="1"/>
  <c r="AR582" i="1"/>
  <c r="AV91" i="1"/>
  <c r="BA56" i="1"/>
  <c r="BA438" i="1"/>
  <c r="AU75" i="1"/>
  <c r="AV531" i="1"/>
  <c r="AS37" i="1"/>
  <c r="AV471" i="1"/>
  <c r="AT468" i="1"/>
  <c r="AW508" i="1"/>
  <c r="AT481" i="1"/>
  <c r="AZ567" i="1"/>
  <c r="AX536" i="1"/>
  <c r="AP582" i="1"/>
  <c r="AR49" i="1"/>
  <c r="AP319" i="1"/>
  <c r="AX183" i="1"/>
  <c r="AQ197" i="1"/>
  <c r="AZ135" i="1"/>
  <c r="AR485" i="1"/>
  <c r="AQ563" i="1"/>
  <c r="AQ192" i="1"/>
  <c r="BA506" i="1"/>
  <c r="AZ339" i="1"/>
  <c r="AY95" i="1"/>
  <c r="AT258" i="1"/>
  <c r="AU527" i="1"/>
  <c r="AQ466" i="1"/>
  <c r="AV103" i="1"/>
  <c r="AX416" i="1"/>
  <c r="AV502" i="1"/>
  <c r="AT444" i="1"/>
  <c r="AR188" i="1"/>
  <c r="AY178" i="1"/>
  <c r="AV343" i="1"/>
  <c r="AU626" i="1"/>
  <c r="BA409" i="1"/>
  <c r="AV135" i="1"/>
  <c r="AT382" i="1"/>
  <c r="AX151" i="1"/>
  <c r="AV312" i="1"/>
  <c r="AY532" i="1"/>
  <c r="AT406" i="1"/>
  <c r="AX240" i="1"/>
  <c r="AQ384" i="1"/>
  <c r="BA363" i="1"/>
  <c r="AY343" i="1"/>
  <c r="AY260" i="1"/>
  <c r="AU469" i="1"/>
  <c r="AV244" i="1"/>
  <c r="AR504" i="1"/>
  <c r="AS169" i="1"/>
  <c r="AT131" i="1"/>
  <c r="AW57" i="1"/>
  <c r="AY350" i="1"/>
  <c r="AQ149" i="1"/>
  <c r="AT321" i="1"/>
  <c r="AS429" i="1"/>
  <c r="AZ326" i="1"/>
  <c r="AP139" i="1"/>
  <c r="AU319" i="1"/>
  <c r="AY288" i="1"/>
  <c r="BA314" i="1"/>
  <c r="AS133" i="1"/>
  <c r="BA352" i="1"/>
  <c r="AT419" i="1"/>
  <c r="AP317" i="1"/>
  <c r="AY533" i="1"/>
  <c r="AS411" i="1"/>
  <c r="AV114" i="1"/>
  <c r="AR532" i="1"/>
  <c r="AQ382" i="1"/>
  <c r="AW269" i="1"/>
  <c r="AS274" i="1"/>
  <c r="BA329" i="1"/>
  <c r="AQ414" i="1"/>
  <c r="AZ325" i="1"/>
  <c r="AU391" i="1"/>
  <c r="AZ521" i="1"/>
  <c r="AT330" i="1"/>
  <c r="AW349" i="1"/>
  <c r="AU474" i="1"/>
  <c r="AZ314" i="1"/>
  <c r="BA246" i="1"/>
  <c r="AX302" i="1"/>
  <c r="AU571" i="1"/>
  <c r="AR276" i="1"/>
  <c r="BA244" i="1"/>
  <c r="AQ385" i="1"/>
  <c r="AQ205" i="1"/>
  <c r="AS481" i="1"/>
  <c r="AR4" i="1"/>
  <c r="AQ350" i="1"/>
  <c r="AQ473" i="1"/>
  <c r="AW545" i="1"/>
  <c r="AS593" i="1"/>
  <c r="AP278" i="1"/>
  <c r="AT14" i="1"/>
  <c r="AV602" i="1"/>
  <c r="AT187" i="1"/>
  <c r="AU152" i="1"/>
  <c r="AV47" i="1"/>
  <c r="AP82" i="1"/>
  <c r="AX465" i="1"/>
  <c r="AT465" i="1"/>
  <c r="AZ23" i="1"/>
  <c r="AY451" i="1"/>
  <c r="AQ194" i="1"/>
  <c r="AX538" i="1"/>
  <c r="AY441" i="1"/>
  <c r="AR253" i="1"/>
  <c r="AZ181" i="1"/>
  <c r="AP541" i="1"/>
  <c r="AY287" i="1"/>
  <c r="AU385" i="1"/>
  <c r="AR130" i="1"/>
  <c r="AW394" i="1"/>
  <c r="AX288" i="1"/>
  <c r="AT209" i="1"/>
  <c r="AS503" i="1"/>
  <c r="AW580" i="1"/>
  <c r="AV557" i="1"/>
  <c r="AU445" i="1"/>
  <c r="AS507" i="1"/>
  <c r="AT533" i="1"/>
  <c r="AU414" i="1"/>
  <c r="AZ192" i="1"/>
  <c r="AW441" i="1"/>
  <c r="AV238" i="1"/>
  <c r="AV384" i="1"/>
  <c r="AX117" i="1"/>
  <c r="AQ376" i="1"/>
  <c r="AP127" i="1"/>
  <c r="AY428" i="1"/>
  <c r="BA206" i="1"/>
  <c r="AZ168" i="1"/>
  <c r="AP277" i="1"/>
  <c r="AZ236" i="1"/>
  <c r="AW426" i="1"/>
  <c r="AW324" i="1"/>
  <c r="AT143" i="1"/>
  <c r="AT564" i="1"/>
  <c r="AW181" i="1"/>
  <c r="BA468" i="1"/>
  <c r="AR344" i="1"/>
  <c r="AQ156" i="1"/>
  <c r="AW196" i="1"/>
  <c r="AW61" i="1"/>
  <c r="AY393" i="1"/>
  <c r="AX532" i="1"/>
  <c r="AR15" i="1"/>
  <c r="AX477" i="1"/>
  <c r="AW198" i="1"/>
  <c r="AS416" i="1"/>
  <c r="AX510" i="1"/>
  <c r="BA117" i="1"/>
  <c r="AW369" i="1"/>
  <c r="AY160" i="1"/>
  <c r="AS614" i="1"/>
  <c r="AT98" i="1"/>
  <c r="AQ70" i="1"/>
  <c r="AS107" i="1"/>
  <c r="AQ236" i="1"/>
  <c r="AR318" i="1"/>
  <c r="AQ503" i="1"/>
  <c r="AV522" i="1"/>
  <c r="AU603" i="1"/>
  <c r="AR552" i="1"/>
  <c r="AP98" i="1"/>
  <c r="AR472" i="1"/>
  <c r="AV66" i="1"/>
  <c r="AQ583" i="1"/>
  <c r="AP73" i="1"/>
  <c r="AY344" i="1"/>
  <c r="AT379" i="1"/>
  <c r="AT144" i="1"/>
  <c r="AW401" i="1"/>
  <c r="AU278" i="1"/>
  <c r="AU149" i="1"/>
  <c r="AU550" i="1"/>
  <c r="AT547" i="1"/>
  <c r="AT507" i="1"/>
  <c r="AW448" i="1"/>
  <c r="AX27" i="1"/>
  <c r="AV109" i="1"/>
  <c r="AQ276" i="1"/>
  <c r="AX584" i="1"/>
  <c r="AX537" i="1"/>
  <c r="AX569" i="1"/>
  <c r="AX124" i="1"/>
  <c r="BA123" i="1"/>
  <c r="BA91" i="1"/>
  <c r="AQ504" i="1"/>
  <c r="AX100" i="1"/>
  <c r="AQ358" i="1"/>
  <c r="AX484" i="1"/>
  <c r="AS556" i="1"/>
  <c r="AZ356" i="1"/>
  <c r="AV532" i="1"/>
  <c r="AV409" i="1"/>
  <c r="AS396" i="1"/>
  <c r="AS23" i="1"/>
  <c r="AX87" i="1"/>
  <c r="AW457" i="1"/>
  <c r="AR84" i="1"/>
  <c r="BA238" i="1"/>
  <c r="AS426" i="1"/>
  <c r="AT426" i="1"/>
  <c r="BA32" i="1"/>
  <c r="AT58" i="1"/>
  <c r="AU65" i="1"/>
  <c r="AZ54" i="1"/>
  <c r="AR152" i="1"/>
  <c r="AR35" i="1"/>
  <c r="AZ362" i="1"/>
  <c r="AY27" i="1"/>
  <c r="AP105" i="1"/>
  <c r="AZ584" i="1"/>
  <c r="AT303" i="1"/>
  <c r="AQ145" i="1"/>
  <c r="AV340" i="1"/>
  <c r="AV171" i="1"/>
  <c r="AV50" i="1"/>
  <c r="AQ550" i="1"/>
  <c r="AX414" i="1"/>
  <c r="AS391" i="1"/>
  <c r="BA626" i="1"/>
  <c r="AR17" i="1"/>
  <c r="AX7" i="1"/>
  <c r="AV247" i="1"/>
  <c r="AX453" i="1"/>
  <c r="AT81" i="1"/>
  <c r="AS145" i="1"/>
  <c r="AS435" i="1"/>
  <c r="AW322" i="1"/>
  <c r="AZ178" i="1"/>
  <c r="AX351" i="1"/>
  <c r="BA39" i="1"/>
  <c r="AX298" i="1"/>
  <c r="AU180" i="1"/>
  <c r="AR569" i="1"/>
  <c r="AX282" i="1"/>
  <c r="AX276" i="1"/>
  <c r="AU137" i="1"/>
  <c r="AX409" i="1"/>
  <c r="AY567" i="1"/>
  <c r="AW617" i="1"/>
  <c r="AV584" i="1"/>
  <c r="AX125" i="1"/>
  <c r="AS209" i="1"/>
  <c r="AR537" i="1"/>
  <c r="AQ59" i="1"/>
  <c r="AZ199" i="1"/>
  <c r="AU536" i="1"/>
  <c r="AV338" i="1"/>
  <c r="BA321" i="1"/>
  <c r="AQ212" i="1"/>
  <c r="AQ110" i="1"/>
  <c r="AS260" i="1"/>
  <c r="AZ136" i="1"/>
  <c r="AW574" i="1"/>
  <c r="AY187" i="1"/>
  <c r="BA15" i="1"/>
  <c r="AY414" i="1"/>
  <c r="AX174" i="1"/>
  <c r="AU389" i="1"/>
  <c r="AU83" i="1"/>
  <c r="AU624" i="1"/>
  <c r="AU434" i="1"/>
  <c r="AT301" i="1"/>
  <c r="BA570" i="1"/>
  <c r="AQ30" i="1"/>
  <c r="AZ555" i="1"/>
  <c r="AT427" i="1"/>
  <c r="AV509" i="1"/>
  <c r="AZ244" i="1"/>
  <c r="AX492" i="1"/>
  <c r="AX365" i="1"/>
  <c r="BA182" i="1"/>
  <c r="AT304" i="1"/>
  <c r="AX281" i="1"/>
  <c r="AS9" i="1"/>
  <c r="AS582" i="1"/>
  <c r="AP630" i="1"/>
  <c r="AS567" i="1"/>
  <c r="AP281" i="1"/>
  <c r="AY174" i="1"/>
  <c r="AU4" i="1"/>
  <c r="BA429" i="1"/>
  <c r="AV372" i="1"/>
  <c r="AV257" i="1"/>
  <c r="AQ345" i="1"/>
  <c r="AS56" i="1"/>
  <c r="AZ421" i="1"/>
  <c r="AY156" i="1"/>
  <c r="AS358" i="1"/>
  <c r="AR98" i="1"/>
  <c r="AW414" i="1"/>
  <c r="AU145" i="1"/>
  <c r="AZ346" i="1"/>
  <c r="AU102" i="1"/>
  <c r="AU199" i="1"/>
  <c r="AU521" i="1"/>
  <c r="BA442" i="1"/>
  <c r="AV352" i="1"/>
  <c r="AU608" i="1"/>
  <c r="AR526" i="1"/>
  <c r="AW152" i="1"/>
  <c r="AP301" i="1"/>
  <c r="AT317" i="1"/>
  <c r="AP106" i="1"/>
  <c r="AT349" i="1"/>
  <c r="AU324" i="1"/>
  <c r="AX44" i="1"/>
  <c r="AY49" i="1"/>
  <c r="AX420" i="1"/>
  <c r="BA601" i="1"/>
  <c r="AR235" i="1"/>
  <c r="AY48" i="1"/>
  <c r="AW561" i="1"/>
  <c r="AW43" i="1"/>
  <c r="AT463" i="1"/>
  <c r="AV496" i="1"/>
  <c r="AP437" i="1"/>
  <c r="AU519" i="1"/>
  <c r="AU64" i="1"/>
  <c r="AT431" i="1"/>
  <c r="AP290" i="1"/>
  <c r="AQ587" i="1"/>
  <c r="AS479" i="1"/>
  <c r="AW329" i="1"/>
  <c r="AQ150" i="1"/>
  <c r="AV145" i="1"/>
  <c r="AS100" i="1"/>
  <c r="BA426" i="1"/>
  <c r="AQ109" i="1"/>
  <c r="AX160" i="1"/>
  <c r="AY610" i="1"/>
  <c r="BA358" i="1"/>
  <c r="AR459" i="1"/>
  <c r="AU513" i="1"/>
  <c r="AW590" i="1"/>
  <c r="AV564" i="1"/>
  <c r="AR292" i="1"/>
  <c r="AP544" i="1"/>
  <c r="AT259" i="1"/>
  <c r="AR589" i="1"/>
  <c r="AV301" i="1"/>
  <c r="AU592" i="1"/>
  <c r="AZ4" i="1"/>
  <c r="AZ317" i="1"/>
  <c r="AZ473" i="1"/>
  <c r="AV527" i="1"/>
  <c r="AU448" i="1"/>
  <c r="AV121" i="1"/>
  <c r="AT55" i="1"/>
  <c r="AQ533" i="1"/>
  <c r="AP365" i="1"/>
  <c r="AP268" i="1"/>
  <c r="AS96" i="1"/>
  <c r="AY420" i="1"/>
  <c r="AR479" i="1"/>
  <c r="AX222" i="1"/>
  <c r="AV374" i="1"/>
  <c r="AX452" i="1"/>
  <c r="AT57" i="1"/>
  <c r="AU3" i="1"/>
  <c r="BA369" i="1"/>
  <c r="AP432" i="1"/>
  <c r="AP309" i="1"/>
  <c r="AU386" i="1"/>
  <c r="AV28" i="1"/>
  <c r="AV283" i="1"/>
  <c r="AQ16" i="1"/>
  <c r="AY157" i="1"/>
  <c r="AT522" i="1"/>
  <c r="AX8" i="1"/>
  <c r="AY146" i="1"/>
  <c r="AZ373" i="1"/>
  <c r="AT88" i="1"/>
  <c r="AS496" i="1"/>
  <c r="AX219" i="1"/>
  <c r="AQ545" i="1"/>
  <c r="AW420" i="1"/>
  <c r="AV174" i="1"/>
  <c r="AU545" i="1"/>
  <c r="AV266" i="1"/>
  <c r="AU458" i="1"/>
  <c r="AU511" i="1"/>
  <c r="AW334" i="1"/>
  <c r="AP220" i="1"/>
  <c r="AS452" i="1"/>
  <c r="AR421" i="1"/>
  <c r="AP279" i="1"/>
  <c r="AQ602" i="1"/>
  <c r="BA514" i="1"/>
  <c r="AS188" i="1"/>
  <c r="AZ15" i="1"/>
  <c r="AY213" i="1"/>
  <c r="AX491" i="1"/>
  <c r="BA33" i="1"/>
  <c r="AP415" i="1"/>
  <c r="AY292" i="1"/>
  <c r="AS471" i="1"/>
  <c r="AR268" i="1"/>
  <c r="AT51" i="1"/>
  <c r="AQ594" i="1"/>
  <c r="AQ253" i="1"/>
  <c r="BA301" i="1"/>
  <c r="AX201" i="1"/>
  <c r="AW245" i="1"/>
  <c r="AX566" i="1"/>
  <c r="AR567" i="1"/>
  <c r="AS319" i="1"/>
  <c r="AQ610" i="1"/>
  <c r="AT489" i="1"/>
  <c r="AX225" i="1"/>
  <c r="AU160" i="1"/>
  <c r="AZ323" i="1"/>
  <c r="AR439" i="1"/>
  <c r="AW542" i="1"/>
  <c r="AR471" i="1"/>
  <c r="AY308" i="1"/>
  <c r="AV383" i="1"/>
  <c r="AZ438" i="1"/>
  <c r="AQ546" i="1"/>
  <c r="AS485" i="1"/>
  <c r="AZ251" i="1"/>
  <c r="AT92" i="1"/>
  <c r="AY307" i="1"/>
  <c r="AY162" i="1"/>
  <c r="AX373" i="1"/>
  <c r="AX355" i="1"/>
  <c r="AQ60" i="1"/>
  <c r="AZ383" i="1"/>
  <c r="AY337" i="1"/>
  <c r="AV255" i="1"/>
  <c r="AV294" i="1"/>
  <c r="AY561" i="1"/>
  <c r="AT23" i="1"/>
  <c r="AY102" i="1"/>
  <c r="AP399" i="1"/>
  <c r="AY320" i="1"/>
  <c r="AS555" i="1"/>
  <c r="BA118" i="1"/>
  <c r="BA382" i="1"/>
  <c r="AZ556" i="1"/>
  <c r="AQ592" i="1"/>
  <c r="AR57" i="1"/>
  <c r="AU95" i="1"/>
  <c r="AY305" i="1"/>
  <c r="AY449" i="1"/>
  <c r="AQ464" i="1"/>
  <c r="AW86" i="1"/>
  <c r="BA396" i="1"/>
  <c r="AR100" i="1"/>
  <c r="AS121" i="1"/>
  <c r="AT202" i="1"/>
  <c r="AT33" i="1"/>
  <c r="AP490" i="1"/>
  <c r="AZ472" i="1"/>
  <c r="AV377" i="1"/>
  <c r="AY457" i="1"/>
  <c r="AZ389" i="1"/>
  <c r="AT375" i="1"/>
  <c r="AU494" i="1"/>
  <c r="BA95" i="1"/>
  <c r="AR531" i="1"/>
  <c r="AY137" i="1"/>
  <c r="AT15" i="1"/>
  <c r="AY312" i="1"/>
  <c r="AY175" i="1"/>
  <c r="AW310" i="1"/>
  <c r="AS441" i="1"/>
  <c r="AU569" i="1"/>
  <c r="AV51" i="1"/>
  <c r="AR385" i="1"/>
  <c r="AV455" i="1"/>
  <c r="AW530" i="1"/>
  <c r="AV610" i="1"/>
  <c r="BA143" i="1"/>
  <c r="AR122" i="1"/>
  <c r="AQ21" i="1"/>
  <c r="AX430" i="1"/>
  <c r="AT524" i="1"/>
  <c r="AY602" i="1"/>
  <c r="AQ88" i="1"/>
  <c r="AW358" i="1"/>
  <c r="AP594" i="1"/>
  <c r="AP451" i="1"/>
  <c r="AX81" i="1"/>
  <c r="AP179" i="1"/>
  <c r="AU450" i="1"/>
  <c r="AW200" i="1"/>
  <c r="AP542" i="1"/>
  <c r="BA533" i="1"/>
  <c r="AQ551" i="1"/>
  <c r="AX107" i="1"/>
  <c r="AY378" i="1"/>
  <c r="AY125" i="1"/>
  <c r="AQ130" i="1"/>
  <c r="AT314" i="1"/>
  <c r="AY549" i="1"/>
  <c r="AY234" i="1"/>
  <c r="AQ293" i="1"/>
  <c r="AP307" i="1"/>
  <c r="AV113" i="1"/>
  <c r="AQ6" i="1"/>
  <c r="AW159" i="1"/>
  <c r="AR158" i="1"/>
  <c r="AX508" i="1"/>
  <c r="AQ584" i="1"/>
  <c r="AX535" i="1"/>
  <c r="AP182" i="1"/>
  <c r="AT178" i="1"/>
  <c r="AV606" i="1"/>
  <c r="AX324" i="1"/>
  <c r="AV318" i="1"/>
  <c r="AP129" i="1"/>
  <c r="AQ355" i="1"/>
  <c r="AU468" i="1"/>
  <c r="AX43" i="1"/>
  <c r="AP525" i="1"/>
  <c r="AR371" i="1"/>
  <c r="AU528" i="1"/>
  <c r="AX13" i="1"/>
  <c r="AW475" i="1"/>
  <c r="AQ351" i="1"/>
  <c r="AZ186" i="1"/>
  <c r="AZ512" i="1"/>
  <c r="AS484" i="1"/>
  <c r="AW247" i="1"/>
  <c r="AS419" i="1"/>
  <c r="AY11" i="1"/>
  <c r="AW604" i="1"/>
  <c r="AY314" i="1"/>
  <c r="AU248" i="1"/>
  <c r="AX66" i="1"/>
  <c r="AT535" i="1"/>
  <c r="AZ413" i="1"/>
  <c r="AY59" i="1"/>
  <c r="AT475" i="1"/>
  <c r="AR65" i="1"/>
  <c r="AS168" i="1"/>
  <c r="AT487" i="1"/>
  <c r="AR473" i="1"/>
  <c r="AV292" i="1"/>
  <c r="AT394" i="1"/>
  <c r="AW568" i="1"/>
  <c r="AT249" i="1"/>
  <c r="AY609" i="1"/>
  <c r="AZ61" i="1"/>
  <c r="AQ515" i="1"/>
  <c r="BA16" i="1"/>
  <c r="AV176" i="1"/>
  <c r="AX254" i="1"/>
  <c r="AU178" i="1"/>
  <c r="AR491" i="1"/>
  <c r="AT563" i="1"/>
  <c r="AW505" i="1"/>
  <c r="AW311" i="1"/>
  <c r="AQ176" i="1"/>
  <c r="BA163" i="1"/>
  <c r="AQ528" i="1"/>
  <c r="AW267" i="1"/>
  <c r="AP436" i="1"/>
  <c r="AQ266" i="1"/>
  <c r="BA430" i="1"/>
  <c r="AS444" i="1"/>
  <c r="AR524" i="1"/>
  <c r="AY591" i="1"/>
  <c r="AW469" i="1"/>
  <c r="AU522" i="1"/>
  <c r="AR397" i="1"/>
  <c r="AU553" i="1"/>
  <c r="AU629" i="1"/>
  <c r="AS428" i="1"/>
  <c r="AW330" i="1"/>
  <c r="AX611" i="1"/>
  <c r="AW345" i="1"/>
  <c r="AQ93" i="1"/>
  <c r="AY147" i="1"/>
  <c r="AP91" i="1"/>
  <c r="BA97" i="1"/>
  <c r="AW340" i="1"/>
  <c r="AX273" i="1"/>
  <c r="AV43" i="1"/>
  <c r="AZ429" i="1"/>
  <c r="AQ105" i="1"/>
  <c r="AU502" i="1"/>
  <c r="AR172" i="1"/>
  <c r="BA30" i="1"/>
  <c r="AW81" i="1"/>
  <c r="AZ10" i="1"/>
  <c r="AX15" i="1"/>
  <c r="AS633" i="1"/>
  <c r="AT197" i="1"/>
  <c r="AT158" i="1"/>
  <c r="BA536" i="1"/>
  <c r="AZ98" i="1"/>
  <c r="AY346" i="1"/>
  <c r="AZ525" i="1"/>
  <c r="AW141" i="1"/>
  <c r="AP99" i="1"/>
  <c r="AP118" i="1"/>
  <c r="AW609" i="1"/>
  <c r="AX534" i="1"/>
  <c r="AQ245" i="1"/>
  <c r="AY558" i="1"/>
  <c r="AW339" i="1"/>
  <c r="AS335" i="1"/>
  <c r="AR135" i="1"/>
  <c r="AS515" i="1"/>
  <c r="BA576" i="1"/>
  <c r="AW18" i="1"/>
  <c r="AS106" i="1"/>
  <c r="AQ632" i="1"/>
  <c r="AR362" i="1"/>
  <c r="AX580" i="1"/>
  <c r="AW355" i="1"/>
  <c r="BA177" i="1"/>
  <c r="AV309" i="1"/>
  <c r="AW350" i="1"/>
  <c r="AR6" i="1"/>
  <c r="BA212" i="1"/>
  <c r="AQ129" i="1"/>
  <c r="AV405" i="1"/>
  <c r="AP236" i="1"/>
  <c r="BA417" i="1"/>
  <c r="AW554" i="1"/>
  <c r="AP573" i="1"/>
  <c r="BA242" i="1"/>
  <c r="AR104" i="1"/>
  <c r="AT108" i="1"/>
  <c r="AS561" i="1"/>
  <c r="AV468" i="1"/>
  <c r="AP455" i="1"/>
  <c r="AT548" i="1"/>
  <c r="AY329" i="1"/>
  <c r="AR145" i="1"/>
  <c r="AT247" i="1"/>
  <c r="AT127" i="1"/>
  <c r="AT418" i="1"/>
  <c r="AR349" i="1"/>
  <c r="AU283" i="1"/>
  <c r="AZ593" i="1"/>
  <c r="AQ259" i="1"/>
  <c r="AW144" i="1"/>
  <c r="AQ506" i="1"/>
  <c r="AU289" i="1"/>
  <c r="BA397" i="1"/>
  <c r="AX179" i="1"/>
  <c r="AV472" i="1"/>
  <c r="AW585" i="1"/>
  <c r="AT117" i="1"/>
  <c r="AW534" i="1"/>
  <c r="AR178" i="1"/>
  <c r="AP476" i="1"/>
  <c r="AW171" i="1"/>
  <c r="AP62" i="1"/>
  <c r="AS250" i="1"/>
  <c r="AR279" i="1"/>
  <c r="AS605" i="1"/>
  <c r="AZ68" i="1"/>
  <c r="AY14" i="1"/>
  <c r="AZ190" i="1"/>
  <c r="AT326" i="1"/>
  <c r="AQ572" i="1"/>
  <c r="AY455" i="1"/>
  <c r="AZ636" i="1"/>
  <c r="AQ258" i="1"/>
  <c r="AR259" i="1"/>
  <c r="AY185" i="1"/>
  <c r="AS98" i="1"/>
  <c r="BA10" i="1"/>
  <c r="AQ318" i="1"/>
  <c r="AQ581" i="1"/>
  <c r="AW405" i="1"/>
  <c r="AZ434" i="1"/>
  <c r="AZ456" i="1"/>
  <c r="AT300" i="1"/>
  <c r="AX152" i="1"/>
  <c r="AP532" i="1"/>
  <c r="AX362" i="1"/>
  <c r="AS518" i="1"/>
  <c r="AU466" i="1"/>
  <c r="AQ621" i="1"/>
  <c r="AP45" i="1"/>
  <c r="AZ278" i="1"/>
  <c r="BA566" i="1"/>
  <c r="AZ475" i="1"/>
  <c r="AU88" i="1"/>
  <c r="AP502" i="1"/>
  <c r="AV538" i="1"/>
  <c r="AZ620" i="1"/>
  <c r="AY496" i="1"/>
  <c r="AR79" i="1"/>
  <c r="AW451" i="1"/>
  <c r="AW58" i="1"/>
  <c r="AP310" i="1"/>
  <c r="AZ91" i="1"/>
  <c r="AS246" i="1"/>
  <c r="AW16" i="1"/>
  <c r="AV178" i="1"/>
  <c r="AX605" i="1"/>
  <c r="AU99" i="1"/>
  <c r="AT506" i="1"/>
  <c r="BA434" i="1"/>
  <c r="AS70" i="1"/>
  <c r="AP419" i="1"/>
  <c r="AR201" i="1"/>
  <c r="AX467" i="1"/>
  <c r="AS329" i="1"/>
  <c r="AW188" i="1"/>
  <c r="AY619" i="1"/>
  <c r="AY107" i="1"/>
  <c r="AY434" i="1"/>
  <c r="AV304" i="1"/>
  <c r="AV351" i="1"/>
  <c r="AZ452" i="1"/>
  <c r="AW410" i="1"/>
  <c r="AW361" i="1"/>
  <c r="AX165" i="1"/>
  <c r="AT397" i="1"/>
  <c r="AU526" i="1"/>
  <c r="AY456" i="1"/>
  <c r="AR161" i="1"/>
  <c r="AZ107" i="1"/>
  <c r="AV240" i="1"/>
  <c r="AR195" i="1"/>
  <c r="AP566" i="1"/>
  <c r="AW387" i="1"/>
  <c r="AQ510" i="1"/>
  <c r="AS404" i="1"/>
  <c r="AZ55" i="1"/>
  <c r="AP606" i="1"/>
  <c r="BA435" i="1"/>
  <c r="AU171" i="1"/>
  <c r="AU475" i="1"/>
  <c r="AR22" i="1"/>
  <c r="BA225" i="1"/>
  <c r="AS511" i="1"/>
  <c r="BA586" i="1"/>
  <c r="AQ402" i="1"/>
  <c r="AY575" i="1"/>
  <c r="AU117" i="1"/>
  <c r="AZ227" i="1"/>
  <c r="AW551" i="1"/>
  <c r="AV147" i="1"/>
  <c r="AX89" i="1"/>
  <c r="AY9" i="1"/>
  <c r="AR63" i="1"/>
  <c r="AU245" i="1"/>
  <c r="AY39" i="1"/>
  <c r="AZ347" i="1"/>
  <c r="AU499" i="1"/>
  <c r="BA597" i="1"/>
  <c r="AR229" i="1"/>
  <c r="BA375" i="1"/>
  <c r="AP17" i="1"/>
  <c r="AV499" i="1"/>
  <c r="AU90" i="1"/>
  <c r="AR255" i="1"/>
  <c r="AV191" i="1"/>
  <c r="AT188" i="1"/>
  <c r="AQ240" i="1"/>
  <c r="AQ249" i="1"/>
  <c r="AQ257" i="1"/>
  <c r="AY384" i="1"/>
  <c r="AQ538" i="1"/>
  <c r="AZ138" i="1"/>
  <c r="AV349" i="1"/>
  <c r="AQ108" i="1"/>
  <c r="AW470" i="1"/>
  <c r="AV201" i="1"/>
  <c r="AU183" i="1"/>
  <c r="AQ557" i="1"/>
  <c r="AR513" i="1"/>
  <c r="BA568" i="1"/>
  <c r="AX440" i="1"/>
  <c r="AT413" i="1"/>
  <c r="AR435" i="1"/>
  <c r="AQ186" i="1"/>
  <c r="AV140" i="1"/>
  <c r="AP352" i="1"/>
  <c r="AQ77" i="1"/>
  <c r="AZ114" i="1"/>
  <c r="AW432" i="1"/>
  <c r="AR536" i="1"/>
  <c r="AX443" i="1"/>
  <c r="AT171" i="1"/>
  <c r="AU118" i="1"/>
  <c r="AZ7" i="1"/>
  <c r="AS364" i="1"/>
  <c r="AP312" i="1"/>
  <c r="AZ274" i="1"/>
  <c r="AR411" i="1"/>
  <c r="AX256" i="1"/>
  <c r="AR108" i="1"/>
  <c r="AZ310" i="1"/>
  <c r="AW314" i="1"/>
  <c r="AP345" i="1"/>
  <c r="AT132" i="1"/>
  <c r="AX517" i="1"/>
  <c r="AQ386" i="1"/>
  <c r="AP79" i="1"/>
  <c r="AY607" i="1"/>
  <c r="AU374" i="1"/>
  <c r="AZ145" i="1"/>
  <c r="AP379" i="1"/>
  <c r="AV235" i="1"/>
  <c r="AV482" i="1"/>
  <c r="AV134" i="1"/>
  <c r="AV95" i="1"/>
  <c r="AX93" i="1"/>
  <c r="AR573" i="1"/>
  <c r="AU318" i="1"/>
  <c r="BA37" i="1"/>
  <c r="AU426" i="1"/>
  <c r="AR451" i="1"/>
  <c r="AP445" i="1"/>
  <c r="AS247" i="1"/>
  <c r="AW66" i="1"/>
  <c r="AV459" i="1"/>
  <c r="BA588" i="1"/>
  <c r="AU191" i="1"/>
  <c r="AS624" i="1"/>
  <c r="AV250" i="1"/>
  <c r="AS154" i="1"/>
  <c r="AR365" i="1"/>
  <c r="AV408" i="1"/>
  <c r="BA447" i="1"/>
  <c r="AP438" i="1"/>
  <c r="AU32" i="1"/>
  <c r="AR535" i="1"/>
  <c r="AP276" i="1"/>
  <c r="AT408" i="1"/>
  <c r="BA393" i="1"/>
  <c r="AY429" i="1"/>
  <c r="AY117" i="1"/>
  <c r="BA162" i="1"/>
  <c r="AT199" i="1"/>
  <c r="AY274" i="1"/>
  <c r="AT107" i="1"/>
  <c r="AY536" i="1"/>
  <c r="AS282" i="1"/>
  <c r="AV592" i="1"/>
  <c r="AT105" i="1"/>
  <c r="AS3" i="1"/>
  <c r="AP181" i="1"/>
  <c r="AP313" i="1"/>
  <c r="AU495" i="1"/>
  <c r="AP234" i="1"/>
  <c r="AY84" i="1"/>
  <c r="AT164" i="1"/>
  <c r="AQ154" i="1"/>
  <c r="AU451" i="1"/>
  <c r="AP355" i="1"/>
  <c r="AY527" i="1"/>
  <c r="AP467" i="1"/>
  <c r="BA578" i="1"/>
  <c r="BA156" i="1"/>
  <c r="AS322" i="1"/>
  <c r="AZ321" i="1"/>
  <c r="BA537" i="1"/>
  <c r="AX396" i="1"/>
  <c r="AU40" i="1"/>
  <c r="AV634" i="1"/>
  <c r="BA355" i="1"/>
  <c r="AP75" i="1"/>
  <c r="AU344" i="1"/>
  <c r="AX576" i="1"/>
  <c r="AV213" i="1"/>
  <c r="AP620" i="1"/>
  <c r="AY142" i="1"/>
  <c r="AW418" i="1"/>
  <c r="BA387" i="1"/>
  <c r="AP434" i="1"/>
  <c r="AX428" i="1"/>
  <c r="AX444" i="1"/>
  <c r="AU539" i="1"/>
  <c r="AU542" i="1"/>
  <c r="AU590" i="1"/>
  <c r="AS184" i="1"/>
  <c r="AV331" i="1"/>
  <c r="AR175" i="1"/>
  <c r="AU14" i="1"/>
  <c r="AQ559" i="1"/>
  <c r="AP90" i="1"/>
  <c r="AP143" i="1"/>
  <c r="AX64" i="1"/>
  <c r="BA522" i="1"/>
  <c r="AT182" i="1"/>
  <c r="AT70" i="1"/>
  <c r="AV164" i="1"/>
  <c r="AS563" i="1"/>
  <c r="AZ9" i="1"/>
  <c r="AQ571" i="1"/>
  <c r="AU430" i="1"/>
  <c r="AQ416" i="1"/>
  <c r="AR558" i="1"/>
  <c r="AQ320" i="1"/>
  <c r="AP409" i="1"/>
  <c r="AX178" i="1"/>
  <c r="AT351" i="1"/>
  <c r="AV577" i="1"/>
  <c r="AR579" i="1"/>
  <c r="AS574" i="1"/>
  <c r="AW101" i="1"/>
  <c r="AV566" i="1"/>
  <c r="AQ124" i="1"/>
  <c r="AP574" i="1"/>
  <c r="BA306" i="1"/>
  <c r="BA133" i="1"/>
  <c r="AZ44" i="1"/>
  <c r="AT276" i="1"/>
  <c r="AZ403" i="1"/>
  <c r="AP70" i="1"/>
  <c r="AR291" i="1"/>
  <c r="AQ410" i="1"/>
  <c r="AZ476" i="1"/>
  <c r="AR59" i="1"/>
  <c r="AW37" i="1"/>
  <c r="AV523" i="1"/>
  <c r="AU425" i="1"/>
  <c r="AV595" i="1"/>
  <c r="AR438" i="1"/>
  <c r="AX433" i="1"/>
  <c r="AP25" i="1"/>
  <c r="AU276" i="1"/>
  <c r="AZ118" i="1"/>
  <c r="AQ342" i="1"/>
  <c r="AU17" i="1"/>
  <c r="AQ340" i="1"/>
  <c r="AU71" i="1"/>
  <c r="AP12" i="1"/>
  <c r="BA149" i="1"/>
  <c r="AS490" i="1"/>
  <c r="AR493" i="1"/>
  <c r="AT478" i="1"/>
  <c r="AX111" i="1"/>
  <c r="AP167" i="1"/>
  <c r="AU412" i="1"/>
  <c r="AQ415" i="1"/>
  <c r="AY585" i="1"/>
  <c r="AW514" i="1"/>
  <c r="AV356" i="1"/>
  <c r="AV599" i="1"/>
  <c r="AW465" i="1"/>
  <c r="AU548" i="1"/>
  <c r="AQ380" i="1"/>
  <c r="AS115" i="1"/>
  <c r="AR617" i="1"/>
  <c r="BA404" i="1"/>
  <c r="AU583" i="1"/>
  <c r="AP567" i="1"/>
  <c r="AQ273" i="1"/>
  <c r="AV239" i="1"/>
  <c r="AT296" i="1"/>
  <c r="AR202" i="1"/>
  <c r="AQ274" i="1"/>
  <c r="AX197" i="1"/>
  <c r="AZ84" i="1"/>
  <c r="AT583" i="1"/>
  <c r="BA519" i="1"/>
  <c r="AX559" i="1"/>
  <c r="AW474" i="1"/>
  <c r="AV441" i="1"/>
  <c r="AX503" i="1"/>
  <c r="AT255" i="1"/>
  <c r="AQ182" i="1"/>
  <c r="AX402" i="1"/>
  <c r="AY450" i="1"/>
  <c r="AZ541" i="1"/>
  <c r="AY467" i="1"/>
  <c r="AS526" i="1"/>
  <c r="AT66" i="1"/>
  <c r="AS201" i="1"/>
  <c r="AY431" i="1"/>
  <c r="AS116" i="1"/>
  <c r="AS376" i="1"/>
  <c r="BA23" i="1"/>
  <c r="AT211" i="1"/>
  <c r="AP205" i="1"/>
  <c r="AS147" i="1"/>
  <c r="AV93" i="1"/>
  <c r="AU585" i="1"/>
  <c r="AU572" i="1"/>
  <c r="AS439" i="1"/>
  <c r="BA273" i="1"/>
  <c r="AP68" i="1"/>
  <c r="AX442" i="1"/>
  <c r="AZ371" i="1"/>
  <c r="AT310" i="1"/>
  <c r="AX158" i="1"/>
  <c r="AZ489" i="1"/>
  <c r="AS162" i="1"/>
  <c r="AR420" i="1"/>
  <c r="AZ382" i="1"/>
  <c r="AR7" i="1"/>
  <c r="AT589" i="1"/>
  <c r="AU140" i="1"/>
  <c r="AQ201" i="1"/>
  <c r="AT183" i="1"/>
  <c r="AZ342" i="1"/>
  <c r="AU491" i="1"/>
  <c r="AV45" i="1"/>
  <c r="AS516" i="1"/>
  <c r="AW544" i="1"/>
  <c r="AV54" i="1"/>
  <c r="AY339" i="1"/>
  <c r="BA283" i="1"/>
  <c r="AT525" i="1"/>
  <c r="AU30" i="1"/>
  <c r="AR563" i="1"/>
  <c r="AQ483" i="1"/>
  <c r="AP195" i="1"/>
  <c r="AX257" i="1"/>
  <c r="AR434" i="1"/>
  <c r="AX195" i="1"/>
  <c r="AT464" i="1"/>
  <c r="AS557" i="1"/>
  <c r="AQ496" i="1"/>
  <c r="AP333" i="1"/>
  <c r="AT443" i="1"/>
  <c r="AX376" i="1"/>
  <c r="AW396" i="1"/>
  <c r="AP256" i="1"/>
  <c r="AT191" i="1"/>
  <c r="AW445" i="1"/>
  <c r="AW476" i="1"/>
  <c r="AY182" i="1"/>
  <c r="AW344" i="1"/>
  <c r="AQ18" i="1"/>
  <c r="AT565" i="1"/>
  <c r="AV565" i="1"/>
  <c r="AS393" i="1"/>
  <c r="AR490" i="1"/>
  <c r="AX30" i="1"/>
  <c r="AZ443" i="1"/>
  <c r="AQ229" i="1"/>
  <c r="AR380" i="1"/>
  <c r="AZ160" i="1"/>
  <c r="AU251" i="1"/>
  <c r="AQ505" i="1"/>
  <c r="AX481" i="1"/>
  <c r="AV390" i="1"/>
  <c r="AS377" i="1"/>
  <c r="AZ109" i="1"/>
  <c r="AS266" i="1"/>
  <c r="AZ121" i="1"/>
  <c r="AU355" i="1"/>
  <c r="AV548" i="1"/>
  <c r="AQ487" i="1"/>
  <c r="AR517" i="1"/>
  <c r="AY470" i="1"/>
  <c r="AQ400" i="1"/>
  <c r="AR185" i="1"/>
  <c r="BA103" i="1"/>
  <c r="AX474" i="1"/>
  <c r="BA347" i="1"/>
  <c r="AU566" i="1"/>
  <c r="AX238" i="1"/>
  <c r="AQ575" i="1"/>
  <c r="AZ363" i="1"/>
  <c r="AV321" i="1"/>
  <c r="AV530" i="1"/>
  <c r="AU87" i="1"/>
  <c r="AS615" i="1"/>
  <c r="AT555" i="1"/>
  <c r="AR511" i="1"/>
  <c r="BA530" i="1"/>
  <c r="BA603" i="1"/>
  <c r="AR559" i="1"/>
  <c r="AU547" i="1"/>
  <c r="AW40" i="1"/>
  <c r="AT384" i="1"/>
  <c r="AV258" i="1"/>
  <c r="AR13" i="1"/>
  <c r="AQ540" i="1"/>
  <c r="AQ159" i="1"/>
  <c r="AU255" i="1"/>
  <c r="AS382" i="1"/>
  <c r="AW335" i="1"/>
  <c r="AS5" i="1"/>
  <c r="AX451" i="1"/>
  <c r="AQ537" i="1"/>
  <c r="BA482" i="1"/>
  <c r="AR147" i="1"/>
  <c r="AW556" i="1"/>
  <c r="AU438" i="1"/>
  <c r="AS38" i="1"/>
  <c r="AQ191" i="1"/>
  <c r="AP435" i="1"/>
  <c r="AZ574" i="1"/>
  <c r="AV395" i="1"/>
  <c r="BA565" i="1"/>
  <c r="AX145" i="1"/>
  <c r="AU353" i="1"/>
  <c r="AU162" i="1"/>
  <c r="BA257" i="1"/>
  <c r="AT389" i="1"/>
  <c r="AR137" i="1"/>
  <c r="AP253" i="1"/>
  <c r="AR588" i="1"/>
  <c r="AW602" i="1"/>
  <c r="AS454" i="1"/>
  <c r="AU128" i="1"/>
  <c r="AX57" i="1"/>
  <c r="AV39" i="1"/>
  <c r="AX190" i="1"/>
  <c r="AR400" i="1"/>
  <c r="AW32" i="1"/>
  <c r="AV385" i="1"/>
  <c r="AT392" i="1"/>
  <c r="BA203" i="1"/>
  <c r="AT186" i="1"/>
  <c r="AX456" i="1"/>
  <c r="AT618" i="1"/>
  <c r="AY200" i="1"/>
  <c r="AS251" i="1"/>
  <c r="AX321" i="1"/>
  <c r="AZ30" i="1"/>
  <c r="AX164" i="1"/>
  <c r="AV397" i="1"/>
  <c r="BA560" i="1"/>
  <c r="AU589" i="1"/>
  <c r="BA237" i="1"/>
  <c r="AT573" i="1"/>
  <c r="AW22" i="1"/>
  <c r="AZ557" i="1"/>
  <c r="AP264" i="1"/>
  <c r="AS414" i="1"/>
  <c r="AY285" i="1"/>
  <c r="AV421" i="1"/>
  <c r="AY403" i="1"/>
  <c r="AV440" i="1"/>
  <c r="AV22" i="1"/>
  <c r="AV619" i="1"/>
  <c r="AY369" i="1"/>
  <c r="AY246" i="1"/>
  <c r="AX181" i="1"/>
  <c r="AV460" i="1"/>
  <c r="AX349" i="1"/>
  <c r="AV534" i="1"/>
  <c r="AQ34" i="1"/>
  <c r="AW301" i="1"/>
  <c r="AV85" i="1"/>
  <c r="BA88" i="1"/>
  <c r="AU186" i="1"/>
  <c r="AY495" i="1"/>
  <c r="AS301" i="1"/>
  <c r="BA310" i="1"/>
  <c r="AW477" i="1"/>
  <c r="AU562" i="1"/>
  <c r="AY615" i="1"/>
  <c r="BA561" i="1"/>
  <c r="AR583" i="1"/>
  <c r="AY279" i="1"/>
  <c r="AV462" i="1"/>
  <c r="AX331" i="1"/>
  <c r="AW231" i="1"/>
  <c r="AW391" i="1"/>
  <c r="AX280" i="1"/>
  <c r="AY191" i="1"/>
  <c r="AS328" i="1"/>
  <c r="AY362" i="1"/>
  <c r="BA389" i="1"/>
  <c r="AZ306" i="1"/>
  <c r="BA303" i="1"/>
  <c r="AP311" i="1"/>
  <c r="AY96" i="1"/>
  <c r="AW539" i="1"/>
  <c r="AW527" i="1"/>
  <c r="BA297" i="1"/>
  <c r="AP369" i="1"/>
  <c r="AY614" i="1"/>
  <c r="AR237" i="1"/>
  <c r="BA274" i="1"/>
  <c r="AT440" i="1"/>
  <c r="AY151" i="1"/>
  <c r="AT109" i="1"/>
  <c r="BA549" i="1"/>
  <c r="AV457" i="1"/>
  <c r="AX59" i="1"/>
  <c r="AR159" i="1"/>
  <c r="AU81" i="1"/>
  <c r="AW214" i="1"/>
  <c r="BA191" i="1"/>
  <c r="AZ283" i="1"/>
  <c r="AU396" i="1"/>
  <c r="AP340" i="1"/>
  <c r="AY322" i="1"/>
  <c r="AQ565" i="1"/>
  <c r="AY597" i="1"/>
  <c r="AY218" i="1"/>
  <c r="BA633" i="1"/>
  <c r="AU47" i="1"/>
  <c r="AZ365" i="1"/>
  <c r="AR595" i="1"/>
  <c r="AU293" i="1"/>
  <c r="AX460" i="1"/>
  <c r="AZ22" i="1"/>
  <c r="AR404" i="1"/>
  <c r="BA340" i="1"/>
  <c r="AW42" i="1"/>
  <c r="AQ267" i="1"/>
  <c r="AZ425" i="1"/>
  <c r="AW611" i="1"/>
  <c r="AP110" i="1"/>
  <c r="BA338" i="1"/>
  <c r="AZ322" i="1"/>
  <c r="AS589" i="1"/>
  <c r="AV578" i="1"/>
  <c r="AV330" i="1"/>
  <c r="AP475" i="1"/>
  <c r="AY19" i="1"/>
  <c r="AR243" i="1"/>
  <c r="AU433" i="1"/>
  <c r="AT623" i="1"/>
  <c r="AW501" i="1"/>
  <c r="AW24" i="1"/>
  <c r="AR283" i="1"/>
  <c r="BA443" i="1"/>
  <c r="AQ615" i="1"/>
  <c r="AX593" i="1"/>
  <c r="AS406" i="1"/>
  <c r="AT612" i="1"/>
  <c r="AW427" i="1"/>
  <c r="AP510" i="1"/>
  <c r="AP216" i="1"/>
  <c r="AX604" i="1"/>
  <c r="AT581" i="1"/>
  <c r="AT461" i="1"/>
  <c r="AV574" i="1"/>
  <c r="AZ618" i="1"/>
  <c r="AR423" i="1"/>
  <c r="AT619" i="1"/>
  <c r="AZ5" i="1"/>
  <c r="BA600" i="1"/>
  <c r="AW107" i="1"/>
  <c r="AS163" i="1"/>
  <c r="AP548" i="1"/>
  <c r="AT523" i="1"/>
  <c r="AZ159" i="1"/>
  <c r="AX42" i="1"/>
  <c r="AV510" i="1"/>
  <c r="AT78" i="1"/>
  <c r="AW626" i="1"/>
  <c r="AT551" i="1"/>
  <c r="BA63" i="1"/>
  <c r="AZ585" i="1"/>
  <c r="AQ264" i="1"/>
  <c r="AQ19" i="1"/>
  <c r="AP590" i="1"/>
  <c r="BA21" i="1"/>
  <c r="AX578" i="1"/>
  <c r="AZ261" i="1"/>
  <c r="AW255" i="1"/>
  <c r="AP288" i="1"/>
  <c r="AX342" i="1"/>
  <c r="AW424" i="1"/>
  <c r="AT574" i="1"/>
  <c r="BA319" i="1"/>
  <c r="AP572" i="1"/>
  <c r="AP489" i="1"/>
  <c r="AX337" i="1"/>
  <c r="AP15" i="1"/>
  <c r="AY140" i="1"/>
  <c r="AR106" i="1"/>
  <c r="BA563" i="1"/>
  <c r="AY299" i="1"/>
  <c r="AV315" i="1"/>
  <c r="AS31" i="1"/>
  <c r="AS298" i="1"/>
  <c r="BA569" i="1"/>
  <c r="AX40" i="1"/>
  <c r="AV539" i="1"/>
  <c r="AY341" i="1"/>
  <c r="AZ209" i="1"/>
  <c r="AV561" i="1"/>
  <c r="AS104" i="1"/>
  <c r="AT114" i="1"/>
  <c r="AP125" i="1"/>
  <c r="AU100" i="1"/>
  <c r="AT540" i="1"/>
  <c r="AV112" i="1"/>
  <c r="AT116" i="1"/>
  <c r="AP612" i="1"/>
  <c r="AZ329" i="1"/>
  <c r="AP176" i="1"/>
  <c r="AU477" i="1"/>
  <c r="AY68" i="1"/>
  <c r="AZ173" i="1"/>
  <c r="AX141" i="1"/>
  <c r="AV438" i="1"/>
  <c r="BA531" i="1"/>
  <c r="BA161" i="1"/>
  <c r="AT161" i="1"/>
  <c r="AU60" i="1"/>
  <c r="AT306" i="1"/>
  <c r="AT221" i="1"/>
  <c r="AW7" i="1"/>
  <c r="AT17" i="1"/>
  <c r="AS546" i="1"/>
  <c r="AZ279" i="1"/>
  <c r="BA398" i="1"/>
  <c r="AX543" i="1"/>
  <c r="AT30" i="1"/>
  <c r="BA298" i="1"/>
  <c r="AV177" i="1"/>
  <c r="AY79" i="1"/>
  <c r="AX475" i="1"/>
  <c r="AR624" i="1"/>
  <c r="AT43" i="1"/>
  <c r="AP596" i="1"/>
  <c r="AQ605" i="1"/>
  <c r="AQ512" i="1"/>
  <c r="AX392" i="1"/>
  <c r="AP339" i="1"/>
  <c r="BA439" i="1"/>
  <c r="AX296" i="1"/>
  <c r="AT370" i="1"/>
  <c r="AP83" i="1"/>
  <c r="AY114" i="1"/>
  <c r="AX38" i="1"/>
  <c r="AX128" i="1"/>
  <c r="AW283" i="1"/>
  <c r="AR8" i="1"/>
  <c r="BA309" i="1"/>
  <c r="AZ309" i="1"/>
  <c r="BA518" i="1"/>
  <c r="AS46" i="1"/>
  <c r="AW573" i="1"/>
  <c r="AW446" i="1"/>
  <c r="AP104" i="1"/>
  <c r="AX496" i="1"/>
  <c r="AT295" i="1"/>
  <c r="AX233" i="1"/>
  <c r="BA175" i="1"/>
  <c r="AP172" i="1"/>
  <c r="AY371" i="1"/>
  <c r="AS543" i="1"/>
  <c r="AY446" i="1"/>
  <c r="AY351" i="1"/>
  <c r="AX63" i="1"/>
  <c r="AV199" i="1"/>
  <c r="AV535" i="1"/>
  <c r="AU335" i="1"/>
  <c r="AR562" i="1"/>
  <c r="AW135" i="1"/>
  <c r="AX314" i="1"/>
  <c r="AV212" i="1"/>
  <c r="BA258" i="1"/>
  <c r="AU455" i="1"/>
  <c r="AY515" i="1"/>
  <c r="AQ491" i="1"/>
  <c r="AY349" i="1"/>
  <c r="BA344" i="1"/>
  <c r="AQ308" i="1"/>
  <c r="AQ600" i="1"/>
  <c r="AZ539" i="1"/>
  <c r="AZ457" i="1"/>
  <c r="BA324" i="1"/>
  <c r="AP617" i="1"/>
  <c r="AP577" i="1"/>
  <c r="AV366" i="1"/>
  <c r="AZ630" i="1"/>
  <c r="AS369" i="1"/>
  <c r="AW479" i="1"/>
  <c r="AR95" i="1"/>
  <c r="BA190" i="1"/>
  <c r="AV612" i="1"/>
  <c r="AU551" i="1"/>
  <c r="AZ412" i="1"/>
  <c r="AY395" i="1"/>
  <c r="AY595" i="1"/>
  <c r="BA465" i="1"/>
  <c r="AR50" i="1"/>
  <c r="AW597" i="1"/>
  <c r="AX557" i="1"/>
  <c r="AZ266" i="1"/>
  <c r="AZ132" i="1"/>
  <c r="AU247" i="1"/>
  <c r="AP326" i="1"/>
  <c r="AZ19" i="1"/>
  <c r="AW586" i="1"/>
  <c r="AQ437" i="1"/>
  <c r="BA214" i="1"/>
  <c r="AY281" i="1"/>
  <c r="AY535" i="1"/>
  <c r="AS331" i="1"/>
  <c r="AW125" i="1"/>
  <c r="AX520" i="1"/>
  <c r="AV182" i="1"/>
  <c r="AS531" i="1"/>
  <c r="AZ158" i="1"/>
  <c r="AV576" i="1"/>
  <c r="AY405" i="1"/>
  <c r="AP392" i="1"/>
  <c r="AY507" i="1"/>
  <c r="AT309" i="1"/>
  <c r="AY440" i="1"/>
  <c r="AV88" i="1"/>
  <c r="AT353" i="1"/>
  <c r="AX263" i="1"/>
  <c r="AQ172" i="1"/>
  <c r="AX187" i="1"/>
  <c r="AP238" i="1"/>
  <c r="AY159" i="1"/>
  <c r="AP636" i="1"/>
  <c r="BA268" i="1"/>
  <c r="AR507" i="1"/>
  <c r="AT582" i="1"/>
  <c r="AP603" i="1"/>
  <c r="AZ157" i="1"/>
  <c r="AX490" i="1"/>
  <c r="AS59" i="1"/>
  <c r="AT626" i="1"/>
  <c r="AY122" i="1"/>
  <c r="AQ426" i="1"/>
  <c r="AQ622" i="1"/>
  <c r="AP605" i="1"/>
  <c r="AV305" i="1"/>
  <c r="AZ18" i="1"/>
  <c r="AU109" i="1"/>
  <c r="AZ249" i="1"/>
  <c r="AY410" i="1"/>
  <c r="AS621" i="1"/>
  <c r="AS164" i="1"/>
  <c r="AY138" i="1"/>
  <c r="AX245" i="1"/>
  <c r="AR568" i="1"/>
  <c r="AZ58" i="1"/>
  <c r="AS330" i="1"/>
  <c r="AY280" i="1"/>
  <c r="AY336" i="1"/>
  <c r="AU472" i="1"/>
  <c r="AY487" i="1"/>
  <c r="AP406" i="1"/>
  <c r="AY177" i="1"/>
  <c r="AZ426" i="1"/>
  <c r="AQ488" i="1"/>
  <c r="AP208" i="1"/>
  <c r="AP296" i="1"/>
  <c r="AT240" i="1"/>
  <c r="AT256" i="1"/>
  <c r="AX505" i="1"/>
  <c r="AR633" i="1"/>
  <c r="AW111" i="1"/>
  <c r="AP429" i="1"/>
  <c r="AZ565" i="1"/>
  <c r="AR549" i="1"/>
  <c r="AS332" i="1"/>
  <c r="BA582" i="1"/>
  <c r="AV280" i="1"/>
  <c r="AS200" i="1"/>
  <c r="BA532" i="1"/>
  <c r="AZ503" i="1"/>
  <c r="BA307" i="1"/>
  <c r="AV624" i="1"/>
  <c r="AQ54" i="1"/>
  <c r="AS613" i="1"/>
  <c r="AU327" i="1"/>
  <c r="BA521" i="1"/>
  <c r="AP446" i="1"/>
  <c r="BA31" i="1"/>
  <c r="BA58" i="1"/>
  <c r="AQ553" i="1"/>
  <c r="AW588" i="1"/>
  <c r="BA488" i="1"/>
  <c r="AY397" i="1"/>
  <c r="AT604" i="1"/>
  <c r="AY593" i="1"/>
  <c r="AP363" i="1"/>
  <c r="AV507" i="1"/>
  <c r="AU282" i="1"/>
  <c r="AP635" i="1"/>
  <c r="AX297" i="1"/>
  <c r="AS287" i="1"/>
  <c r="BA47" i="1"/>
  <c r="AT20" i="1"/>
  <c r="AX316" i="1"/>
  <c r="AX600" i="1"/>
  <c r="AX149" i="1"/>
  <c r="AT549" i="1"/>
  <c r="AT388" i="1"/>
  <c r="AZ313" i="1"/>
  <c r="BA402" i="1"/>
  <c r="BA469" i="1"/>
  <c r="BA390" i="1"/>
  <c r="AY225" i="1"/>
  <c r="AT617" i="1"/>
  <c r="AZ355" i="1"/>
  <c r="AQ262" i="1"/>
  <c r="AT412" i="1"/>
  <c r="AV631" i="1"/>
  <c r="AP628" i="1"/>
  <c r="AX214" i="1"/>
  <c r="AY461" i="1"/>
  <c r="AV424" i="1"/>
  <c r="AP422" i="1"/>
  <c r="AY235" i="1"/>
  <c r="AR284" i="1"/>
  <c r="BA99" i="1"/>
  <c r="AR9" i="1"/>
  <c r="AU188" i="1"/>
  <c r="BA594" i="1"/>
  <c r="AX353" i="1"/>
  <c r="AZ202" i="1"/>
  <c r="AY273" i="1"/>
  <c r="AY574" i="1"/>
  <c r="AY517" i="1"/>
  <c r="AP305" i="1"/>
  <c r="AZ196" i="1"/>
  <c r="AQ256" i="1"/>
  <c r="AV605" i="1"/>
  <c r="AP614" i="1"/>
  <c r="AY126" i="1"/>
  <c r="AZ384" i="1"/>
  <c r="AW258" i="1"/>
  <c r="AT513" i="1"/>
  <c r="AZ519" i="1"/>
  <c r="BA380" i="1"/>
  <c r="AW495" i="1"/>
  <c r="AR207" i="1"/>
  <c r="AW263" i="1"/>
  <c r="AS504" i="1"/>
  <c r="AS398" i="1"/>
  <c r="AT137" i="1"/>
  <c r="AT65" i="1"/>
  <c r="AX380" i="1"/>
  <c r="AT69" i="1"/>
  <c r="AQ29" i="1"/>
  <c r="AX426" i="1"/>
  <c r="AX588" i="1"/>
  <c r="AZ563" i="1"/>
  <c r="AQ14" i="1"/>
  <c r="AY402" i="1"/>
  <c r="AT248" i="1"/>
  <c r="AZ31" i="1"/>
  <c r="AT320" i="1"/>
  <c r="AY445" i="1"/>
  <c r="AU633" i="1"/>
  <c r="AR62" i="1"/>
  <c r="AV108" i="1"/>
  <c r="AT41" i="1"/>
  <c r="AZ294" i="1"/>
  <c r="AP334" i="1"/>
  <c r="AW605" i="1"/>
  <c r="AX573" i="1"/>
  <c r="AR383" i="1"/>
  <c r="AT624" i="1"/>
  <c r="AR606" i="1"/>
  <c r="BA607" i="1"/>
  <c r="BA71" i="1"/>
  <c r="AX271" i="1"/>
  <c r="AT460" i="1"/>
  <c r="AZ45" i="1"/>
  <c r="AQ450" i="1"/>
  <c r="AY365" i="1"/>
  <c r="AY54" i="1"/>
  <c r="AZ29" i="1"/>
  <c r="AT4" i="1"/>
  <c r="AP625" i="1"/>
  <c r="AX32" i="1"/>
  <c r="AY633" i="1"/>
  <c r="BA275" i="1"/>
  <c r="AZ510" i="1"/>
  <c r="AZ291" i="1"/>
  <c r="AU45" i="1"/>
  <c r="BA278" i="1"/>
  <c r="AS261" i="1"/>
  <c r="AX250" i="1"/>
  <c r="AV63" i="1"/>
  <c r="AU174" i="1"/>
  <c r="AR611" i="1"/>
  <c r="AS217" i="1"/>
  <c r="AP530" i="1"/>
  <c r="AX354" i="1"/>
  <c r="BA470" i="1"/>
  <c r="AQ92" i="1"/>
  <c r="AY119" i="1"/>
  <c r="AP444" i="1"/>
  <c r="AZ134" i="1"/>
  <c r="AV368" i="1"/>
  <c r="AZ175" i="1"/>
  <c r="AY506" i="1"/>
  <c r="AV609" i="1"/>
  <c r="AZ390" i="1"/>
  <c r="AQ405" i="1"/>
  <c r="AR103" i="1"/>
  <c r="AV200" i="1"/>
  <c r="AP246" i="1"/>
  <c r="AW122" i="1"/>
  <c r="AS22" i="1"/>
  <c r="AR289" i="1"/>
  <c r="AT18" i="1"/>
  <c r="AW490" i="1"/>
  <c r="AV461" i="1"/>
  <c r="AS355" i="1"/>
  <c r="AV454" i="1"/>
  <c r="AT282" i="1"/>
  <c r="AW402" i="1"/>
  <c r="BA458" i="1"/>
  <c r="AS4" i="1"/>
  <c r="AQ606" i="1"/>
  <c r="AY387" i="1"/>
  <c r="AX610" i="1"/>
  <c r="BA194" i="1"/>
  <c r="AX277" i="1"/>
  <c r="AR94" i="1"/>
  <c r="BA111" i="1"/>
  <c r="AP265" i="1"/>
  <c r="AR307" i="1"/>
  <c r="AU221" i="1"/>
  <c r="AP462" i="1"/>
  <c r="AT207" i="1"/>
  <c r="BA495" i="1"/>
  <c r="AP602" i="1"/>
  <c r="AW596" i="1"/>
  <c r="AY50" i="1"/>
  <c r="AU36" i="1"/>
  <c r="AW76" i="1"/>
  <c r="AW146" i="1"/>
  <c r="AY399" i="1"/>
  <c r="BA504" i="1"/>
  <c r="AS575" i="1"/>
  <c r="AW308" i="1"/>
  <c r="AV185" i="1"/>
  <c r="BA20" i="1"/>
  <c r="AZ500" i="1"/>
  <c r="AV497" i="1"/>
  <c r="AX166" i="1"/>
  <c r="AV267" i="1"/>
  <c r="AT234" i="1"/>
  <c r="AU546" i="1"/>
  <c r="AX583" i="1"/>
  <c r="AT594" i="1"/>
  <c r="AY471" i="1"/>
  <c r="AZ46" i="1"/>
  <c r="AX574" i="1"/>
  <c r="BA412" i="1"/>
  <c r="AS294" i="1"/>
  <c r="AU177" i="1"/>
  <c r="AZ235" i="1"/>
  <c r="AP472" i="1"/>
  <c r="AX310" i="1"/>
  <c r="AX518" i="1"/>
  <c r="AZ445" i="1"/>
  <c r="AP286" i="1"/>
  <c r="AQ302" i="1"/>
  <c r="AZ591" i="1"/>
  <c r="AU568" i="1"/>
  <c r="AR605" i="1"/>
  <c r="AV423" i="1"/>
  <c r="AR193" i="1"/>
  <c r="BA564" i="1"/>
  <c r="AW621" i="1"/>
  <c r="AR112" i="1"/>
  <c r="AX116" i="1"/>
  <c r="AQ312" i="1"/>
  <c r="AQ634" i="1"/>
  <c r="AZ437" i="1"/>
  <c r="AW291" i="1"/>
  <c r="AX357" i="1"/>
  <c r="AR500" i="1"/>
  <c r="AT42" i="1"/>
  <c r="AP449" i="1"/>
  <c r="AR295" i="1"/>
  <c r="AT616" i="1"/>
  <c r="AS257" i="1"/>
  <c r="AZ602" i="1"/>
  <c r="AZ435" i="1"/>
  <c r="BA122" i="1"/>
  <c r="AX10" i="1"/>
  <c r="AZ70" i="1"/>
  <c r="AW289" i="1"/>
  <c r="AY547" i="1"/>
  <c r="AV362" i="1"/>
  <c r="AQ220" i="1"/>
  <c r="AQ185" i="1"/>
  <c r="AS523" i="1"/>
  <c r="AY69" i="1"/>
  <c r="AT441" i="1"/>
  <c r="AW372" i="1"/>
  <c r="AV263" i="1"/>
  <c r="BA223" i="1"/>
  <c r="AT508" i="1"/>
  <c r="AU415" i="1"/>
  <c r="AR81" i="1"/>
  <c r="AR80" i="1"/>
  <c r="AR525" i="1"/>
  <c r="AP622" i="1"/>
  <c r="AW300" i="1"/>
  <c r="AX382" i="1"/>
  <c r="AZ374" i="1"/>
  <c r="AS343" i="1"/>
  <c r="AR184" i="1"/>
  <c r="AX9" i="1"/>
  <c r="AW593" i="1"/>
  <c r="AX142" i="1"/>
  <c r="BA508" i="1"/>
  <c r="AT287" i="1"/>
  <c r="AW147" i="1"/>
  <c r="AP585" i="1"/>
  <c r="AP52" i="1"/>
  <c r="AY479" i="1"/>
  <c r="BA145" i="1"/>
  <c r="AP487" i="1"/>
  <c r="AV620" i="1"/>
  <c r="AT517" i="1"/>
  <c r="AT192" i="1"/>
  <c r="AZ490" i="1"/>
  <c r="AS90" i="1"/>
  <c r="AP103" i="1"/>
  <c r="AT454" i="1"/>
  <c r="AX495" i="1"/>
  <c r="AY436" i="1"/>
  <c r="AY57" i="1"/>
  <c r="AY232" i="1"/>
  <c r="AR271" i="1"/>
  <c r="AX62" i="1"/>
  <c r="AR186" i="1"/>
  <c r="AX628" i="1"/>
  <c r="AV382" i="1"/>
  <c r="AS123" i="1"/>
  <c r="AP87" i="1"/>
  <c r="AP383" i="1"/>
  <c r="AW82" i="1"/>
  <c r="AS78" i="1"/>
  <c r="AY219" i="1"/>
  <c r="BA65" i="1"/>
  <c r="AU541" i="1"/>
  <c r="AV451" i="1"/>
  <c r="AY29" i="1"/>
  <c r="AZ499" i="1"/>
  <c r="AY386" i="1"/>
  <c r="AX37" i="1"/>
  <c r="AS586" i="1"/>
  <c r="AS17" i="1"/>
  <c r="BA492" i="1"/>
  <c r="AP592" i="1"/>
  <c r="AW199" i="1"/>
  <c r="BA577" i="1"/>
  <c r="AY21" i="1"/>
  <c r="AS495" i="1"/>
  <c r="AR239" i="1"/>
  <c r="AU97" i="1"/>
  <c r="AQ612" i="1"/>
  <c r="AZ12" i="1"/>
  <c r="AZ380" i="1"/>
  <c r="BA452" i="1"/>
  <c r="AZ453" i="1"/>
  <c r="AT516" i="1"/>
  <c r="AP386" i="1"/>
  <c r="AX295" i="1"/>
  <c r="BA622" i="1"/>
  <c r="AS635" i="1"/>
  <c r="AU58" i="1"/>
  <c r="AV102" i="1"/>
  <c r="AS606" i="1"/>
  <c r="AS270" i="1"/>
  <c r="AX318" i="1"/>
  <c r="BA231" i="1"/>
  <c r="AX412" i="1"/>
  <c r="AU534" i="1"/>
  <c r="AY203" i="1"/>
  <c r="AS44" i="1"/>
  <c r="AY31" i="1"/>
  <c r="AR332" i="1"/>
  <c r="BA168" i="1"/>
  <c r="AS477" i="1"/>
  <c r="AW634" i="1"/>
  <c r="AV476" i="1"/>
  <c r="AV159" i="1"/>
  <c r="AT79" i="1"/>
  <c r="AP287" i="1"/>
  <c r="AP293" i="1"/>
  <c r="AT608" i="1"/>
  <c r="AW286" i="1"/>
  <c r="BA503" i="1"/>
  <c r="AZ436" i="1"/>
  <c r="AX275" i="1"/>
  <c r="AV334" i="1"/>
  <c r="AQ486" i="1"/>
  <c r="AS138" i="1"/>
  <c r="AR440" i="1"/>
  <c r="AS281" i="1"/>
  <c r="AX161" i="1"/>
  <c r="AY353" i="1"/>
  <c r="AV156" i="1"/>
  <c r="AQ582" i="1"/>
  <c r="AR48" i="1"/>
  <c r="AP48" i="1"/>
  <c r="AQ573" i="1"/>
  <c r="AZ368" i="1"/>
  <c r="AS587" i="1"/>
  <c r="AZ466" i="1"/>
  <c r="AY64" i="1"/>
  <c r="AV327" i="1"/>
  <c r="AT24" i="1"/>
  <c r="AZ187" i="1"/>
  <c r="AR457" i="1"/>
  <c r="AX200" i="1"/>
  <c r="AS51" i="1"/>
  <c r="BA546" i="1"/>
  <c r="BA604" i="1"/>
  <c r="AU169" i="1"/>
  <c r="AX418" i="1"/>
  <c r="AR348" i="1"/>
  <c r="BA100" i="1"/>
  <c r="AY123" i="1"/>
  <c r="AV346" i="1"/>
  <c r="AQ626" i="1"/>
  <c r="AT235" i="1"/>
  <c r="AS486" i="1"/>
  <c r="AY498" i="1"/>
  <c r="AS101" i="1"/>
  <c r="AR564" i="1"/>
  <c r="AQ203" i="1"/>
  <c r="AS497" i="1"/>
  <c r="AW92" i="1"/>
  <c r="AZ508" i="1"/>
  <c r="BA327" i="1"/>
  <c r="AX602" i="1"/>
  <c r="AP557" i="1"/>
  <c r="AR252" i="1"/>
  <c r="AZ232" i="1"/>
  <c r="AT44" i="1"/>
  <c r="BA106" i="1"/>
  <c r="AX287" i="1"/>
  <c r="AW450" i="1"/>
  <c r="AP78" i="1"/>
  <c r="AZ470" i="1"/>
  <c r="AP601" i="1"/>
  <c r="AS76" i="1"/>
  <c r="AY348" i="1"/>
  <c r="AZ153" i="1"/>
  <c r="AW632" i="1"/>
  <c r="AS366" i="1"/>
  <c r="AW118" i="1"/>
  <c r="AU239" i="1"/>
  <c r="AY43" i="1"/>
  <c r="AZ106" i="1"/>
  <c r="AZ206" i="1"/>
  <c r="AX585" i="1"/>
  <c r="AQ586" i="1"/>
  <c r="AU211" i="1"/>
  <c r="AZ351" i="1"/>
  <c r="AX407" i="1"/>
  <c r="AU146" i="1"/>
  <c r="AY131" i="1"/>
  <c r="AZ195" i="1"/>
  <c r="AR209" i="1"/>
  <c r="AY319" i="1"/>
  <c r="AW85" i="1"/>
  <c r="AQ485" i="1"/>
  <c r="AT270" i="1"/>
  <c r="AZ100" i="1"/>
  <c r="AX188" i="1"/>
  <c r="AZ284" i="1"/>
  <c r="AT239" i="1"/>
  <c r="BA525" i="1"/>
  <c r="AZ564" i="1"/>
  <c r="AW119" i="1"/>
  <c r="AW157" i="1"/>
  <c r="AW292" i="1"/>
  <c r="BA5" i="1"/>
  <c r="AX70" i="1"/>
  <c r="AU39" i="1"/>
  <c r="BA215" i="1"/>
  <c r="AP634" i="1"/>
  <c r="AZ154" i="1"/>
  <c r="AU322" i="1"/>
  <c r="AT74" i="1"/>
  <c r="AQ263" i="1"/>
  <c r="AR487" i="1"/>
  <c r="AP210" i="1"/>
  <c r="AT390" i="1"/>
  <c r="BA556" i="1"/>
  <c r="AQ188" i="1"/>
  <c r="AZ63" i="1"/>
  <c r="BA517" i="1"/>
  <c r="AT469" i="1"/>
  <c r="AP595" i="1"/>
  <c r="AW629" i="1"/>
  <c r="AS583" i="1"/>
  <c r="AZ333" i="1"/>
  <c r="AS305" i="1"/>
  <c r="BA281" i="1"/>
  <c r="AZ111" i="1"/>
  <c r="AU483" i="1"/>
  <c r="AY562" i="1"/>
  <c r="AS623" i="1"/>
  <c r="BA353" i="1"/>
  <c r="AQ58" i="1"/>
  <c r="AX47" i="1"/>
  <c r="AU408" i="1"/>
  <c r="AW266" i="1"/>
  <c r="AR538" i="1"/>
  <c r="AX608" i="1"/>
  <c r="AP357" i="1"/>
  <c r="AX103" i="1"/>
  <c r="AY239" i="1"/>
  <c r="AV15" i="1"/>
  <c r="AY404" i="1"/>
  <c r="AR296" i="1"/>
  <c r="AQ52" i="1"/>
  <c r="AQ147" i="1"/>
  <c r="AT437" i="1"/>
  <c r="AU170" i="1"/>
  <c r="AX123" i="1"/>
  <c r="BA474" i="1"/>
  <c r="AT6" i="1"/>
  <c r="AY236" i="1"/>
  <c r="AU387" i="1"/>
  <c r="AY580" i="1"/>
  <c r="AZ370" i="1"/>
  <c r="AW466" i="1"/>
  <c r="AP598" i="1"/>
  <c r="AX171" i="1"/>
  <c r="AV411" i="1"/>
  <c r="AS215" i="1"/>
  <c r="AV3" i="1"/>
  <c r="BA277" i="1"/>
  <c r="AZ603" i="1"/>
  <c r="AY372" i="1"/>
  <c r="AX311" i="1"/>
  <c r="AS443" i="1"/>
  <c r="AT340" i="1"/>
  <c r="AZ407" i="1"/>
  <c r="AY265" i="1"/>
  <c r="AR46" i="1"/>
  <c r="AR545" i="1"/>
  <c r="AQ331" i="1"/>
  <c r="AS118" i="1"/>
  <c r="AT501" i="1"/>
  <c r="AS280" i="1"/>
  <c r="AX626" i="1"/>
  <c r="AR267" i="1"/>
  <c r="AT133" i="1"/>
  <c r="AT562" i="1"/>
  <c r="AT246" i="1"/>
  <c r="AS560" i="1"/>
  <c r="AZ185" i="1"/>
  <c r="AY611" i="1"/>
  <c r="AX446" i="1"/>
  <c r="AW616" i="1"/>
  <c r="AQ216" i="1"/>
  <c r="AZ78" i="1"/>
  <c r="AX379" i="1"/>
  <c r="AW529" i="1"/>
  <c r="AX90" i="1"/>
  <c r="AX411" i="1"/>
  <c r="AR213" i="1"/>
  <c r="AQ83" i="1"/>
  <c r="AY186" i="1"/>
  <c r="AV77" i="1"/>
  <c r="AR554" i="1"/>
  <c r="AY463" i="1"/>
  <c r="AX252" i="1"/>
  <c r="AV256" i="1"/>
  <c r="AS370" i="1"/>
  <c r="AQ523" i="1"/>
  <c r="AU454" i="1"/>
  <c r="AZ189" i="1"/>
  <c r="AX616" i="1"/>
  <c r="AX235" i="1"/>
  <c r="AY62" i="1"/>
  <c r="AQ363" i="1"/>
  <c r="AV407" i="1"/>
  <c r="AU520" i="1"/>
  <c r="AT106" i="1"/>
  <c r="AY214" i="1"/>
  <c r="AU462" i="1"/>
  <c r="AT570" i="1"/>
  <c r="AX625" i="1"/>
  <c r="AV378" i="1"/>
  <c r="AS192" i="1"/>
  <c r="AX50" i="1"/>
  <c r="AY36" i="1"/>
  <c r="AS602" i="1"/>
  <c r="AZ66" i="1"/>
  <c r="AR194" i="1"/>
  <c r="AV60" i="1"/>
  <c r="AU554" i="1"/>
  <c r="BA516" i="1"/>
  <c r="AP120" i="1"/>
  <c r="AV600" i="1"/>
  <c r="AQ593" i="1"/>
  <c r="AW233" i="1"/>
  <c r="AP477" i="1"/>
  <c r="BA253" i="1"/>
  <c r="AR604" i="1"/>
  <c r="AU625" i="1"/>
  <c r="AY324" i="1"/>
  <c r="BA152" i="1"/>
  <c r="AY435" i="1"/>
  <c r="BA286" i="1"/>
  <c r="AR211" i="1"/>
  <c r="BA555" i="1"/>
  <c r="AT500" i="1"/>
  <c r="AS629" i="1"/>
  <c r="AX383" i="1"/>
  <c r="AU298" i="1"/>
  <c r="AU307" i="1"/>
  <c r="AX14" i="1"/>
  <c r="AR54" i="1"/>
  <c r="AU113" i="1"/>
  <c r="AV101" i="1"/>
  <c r="AS403" i="1"/>
  <c r="AW507" i="1"/>
  <c r="AR528" i="1"/>
  <c r="AZ485" i="1"/>
  <c r="AV31" i="1"/>
  <c r="AZ388" i="1"/>
  <c r="BA401" i="1"/>
  <c r="AZ513" i="1"/>
  <c r="BA410" i="1"/>
  <c r="AP37" i="1"/>
  <c r="AY224" i="1"/>
  <c r="AZ148" i="1"/>
  <c r="BA264" i="1"/>
  <c r="AW287" i="1"/>
  <c r="AZ92" i="1"/>
  <c r="AR37" i="1"/>
  <c r="AY613" i="1"/>
  <c r="AW375" i="1"/>
  <c r="AZ269" i="1"/>
  <c r="BA67" i="1"/>
  <c r="AY60" i="1"/>
  <c r="AP7" i="1"/>
  <c r="BA293" i="1"/>
  <c r="AV79" i="1"/>
  <c r="AR619" i="1"/>
  <c r="AY143" i="1"/>
  <c r="AP380" i="1"/>
  <c r="AT529" i="1"/>
  <c r="BA219" i="1"/>
  <c r="AZ576" i="1"/>
  <c r="AY24" i="1"/>
  <c r="BA320" i="1"/>
  <c r="AU144" i="1"/>
  <c r="AX550" i="1"/>
  <c r="AS581" i="1"/>
  <c r="AV272" i="1"/>
  <c r="AX512" i="1"/>
  <c r="AW128" i="1"/>
  <c r="AX34" i="1"/>
  <c r="AQ231" i="1"/>
  <c r="AY571" i="1"/>
  <c r="AY628" i="1"/>
  <c r="AR381" i="1"/>
  <c r="AU496" i="1"/>
  <c r="AQ214" i="1"/>
  <c r="AX98" i="1"/>
  <c r="AY154" i="1"/>
  <c r="AP71" i="1"/>
  <c r="AY475" i="1"/>
  <c r="AX546" i="1"/>
  <c r="AU518" i="1"/>
  <c r="AQ81" i="1"/>
  <c r="AS10" i="1"/>
  <c r="AW319" i="1"/>
  <c r="AZ465" i="1"/>
  <c r="AQ43" i="1"/>
  <c r="AZ392" i="1"/>
  <c r="AU579" i="1"/>
  <c r="AR609" i="1"/>
  <c r="AS438" i="1"/>
  <c r="AX461" i="1"/>
  <c r="AQ599" i="1"/>
  <c r="AQ23" i="1"/>
  <c r="BA630" i="1"/>
  <c r="AT584" i="1"/>
  <c r="AT7" i="1"/>
  <c r="AU214" i="1"/>
  <c r="AV560" i="1"/>
  <c r="AY153" i="1"/>
  <c r="AT253" i="1"/>
  <c r="AT609" i="1"/>
  <c r="AY85" i="1"/>
  <c r="AU166" i="1"/>
  <c r="AP46" i="1"/>
  <c r="AQ292" i="1"/>
  <c r="AX131" i="1"/>
  <c r="AP374" i="1"/>
  <c r="AQ84" i="1"/>
  <c r="AY437" i="1"/>
  <c r="AR219" i="1"/>
  <c r="AW614" i="1"/>
  <c r="AU301" i="1"/>
  <c r="AV46" i="1"/>
  <c r="AP562" i="1"/>
  <c r="AT580" i="1"/>
  <c r="AY170" i="1"/>
  <c r="AS336" i="1"/>
  <c r="AZ212" i="1"/>
  <c r="AV231" i="1"/>
  <c r="AQ271" i="1"/>
  <c r="BA472" i="1"/>
  <c r="AR214" i="1"/>
  <c r="BA120" i="1"/>
  <c r="BA102" i="1"/>
  <c r="AW352" i="1"/>
  <c r="BA433" i="1"/>
  <c r="AU189" i="1"/>
  <c r="AR634" i="1"/>
  <c r="AZ420" i="1"/>
  <c r="AQ398" i="1"/>
  <c r="AY528" i="1"/>
  <c r="BA526" i="1"/>
  <c r="AZ561" i="1"/>
  <c r="AV192" i="1"/>
  <c r="AU50" i="1"/>
  <c r="AS20" i="1"/>
  <c r="AQ588" i="1"/>
  <c r="AZ606" i="1"/>
  <c r="BA35" i="1"/>
  <c r="AX260" i="1"/>
  <c r="AS86" i="1"/>
  <c r="AW399" i="1"/>
  <c r="BA523" i="1"/>
  <c r="AX425" i="1"/>
  <c r="BA388" i="1"/>
  <c r="AW132" i="1"/>
  <c r="BA107" i="1"/>
  <c r="AV389" i="1"/>
  <c r="AZ267" i="1"/>
  <c r="AW14" i="1"/>
  <c r="AY624" i="1"/>
  <c r="AV608" i="1"/>
  <c r="AV537" i="1"/>
  <c r="AV32" i="1"/>
  <c r="AQ633" i="1"/>
  <c r="AZ59" i="1"/>
  <c r="AU325" i="1"/>
  <c r="BA60" i="1"/>
  <c r="AU294" i="1"/>
  <c r="AW9" i="1"/>
  <c r="AR11" i="1"/>
  <c r="AU510" i="1"/>
  <c r="AP59" i="1"/>
  <c r="AV594" i="1"/>
  <c r="AY524" i="1"/>
  <c r="AZ13" i="1"/>
  <c r="AZ133" i="1"/>
  <c r="AQ554" i="1"/>
  <c r="AT3" i="1"/>
  <c r="AY502" i="1"/>
  <c r="AZ352" i="1"/>
  <c r="AZ401" i="1"/>
  <c r="AV597" i="1"/>
  <c r="AV139" i="1"/>
  <c r="AZ259" i="1"/>
  <c r="AR10" i="1"/>
  <c r="AQ287" i="1"/>
  <c r="AQ218" i="1"/>
  <c r="AZ167" i="1"/>
  <c r="AU558" i="1"/>
  <c r="AV202" i="1"/>
  <c r="AR575" i="1"/>
  <c r="AW511" i="1"/>
  <c r="AR47" i="1"/>
  <c r="BA408" i="1"/>
  <c r="AP587" i="1"/>
  <c r="AY91" i="1"/>
  <c r="AW364" i="1"/>
  <c r="AV445" i="1"/>
  <c r="AY377" i="1"/>
  <c r="AP299" i="1"/>
  <c r="AW553" i="1"/>
  <c r="AZ225" i="1"/>
  <c r="AW512" i="1"/>
  <c r="AU604" i="1"/>
  <c r="BA17" i="1"/>
  <c r="AU165" i="1"/>
  <c r="AZ75" i="1"/>
  <c r="AU7" i="1"/>
  <c r="AR20" i="1"/>
  <c r="AU132" i="1"/>
  <c r="AR483" i="1"/>
  <c r="AV381" i="1"/>
  <c r="AX410" i="1"/>
  <c r="AX575" i="1"/>
  <c r="AZ150" i="1"/>
  <c r="AV289" i="1"/>
  <c r="AT485" i="1"/>
  <c r="AX473" i="1"/>
  <c r="AU410" i="1"/>
  <c r="AX629" i="1"/>
  <c r="AT571" i="1"/>
  <c r="BA574" i="1"/>
  <c r="AY82" i="1"/>
  <c r="BA285" i="1"/>
  <c r="AQ20" i="1"/>
  <c r="AR623" i="1"/>
  <c r="AW294" i="1"/>
  <c r="AU269" i="1"/>
  <c r="AZ450" i="1"/>
  <c r="AZ102" i="1"/>
  <c r="AU28" i="1"/>
  <c r="AT396" i="1"/>
  <c r="AY73" i="1"/>
  <c r="AQ338" i="1"/>
  <c r="AV323" i="1"/>
  <c r="AR437" i="1"/>
  <c r="BA59" i="1"/>
  <c r="AW578" i="1"/>
  <c r="AW509" i="1"/>
  <c r="AS99" i="1"/>
  <c r="AV520" i="1"/>
  <c r="AX242" i="1"/>
  <c r="AV80" i="1"/>
  <c r="AV568" i="1"/>
  <c r="AT387" i="1"/>
  <c r="BA559" i="1"/>
  <c r="AR73" i="1"/>
  <c r="BA485" i="1"/>
  <c r="AX581" i="1"/>
  <c r="AW186" i="1"/>
  <c r="AW500" i="1"/>
  <c r="AW5" i="1"/>
  <c r="AR429" i="1"/>
  <c r="AP480" i="1"/>
  <c r="AQ315" i="1"/>
  <c r="AR55" i="1"/>
  <c r="AZ586" i="1"/>
  <c r="AV579" i="1"/>
  <c r="AT243" i="1"/>
  <c r="AV325" i="1"/>
  <c r="AS180" i="1"/>
  <c r="AP163" i="1"/>
  <c r="AZ8" i="1"/>
  <c r="AR407" i="1"/>
  <c r="AX279" i="1"/>
  <c r="AY271" i="1"/>
  <c r="AZ193" i="1"/>
  <c r="AT425" i="1"/>
  <c r="AW20" i="1"/>
  <c r="AV291" i="1"/>
  <c r="AU53" i="1"/>
  <c r="AY407" i="1"/>
  <c r="AU76" i="1"/>
  <c r="AR288" i="1"/>
  <c r="AW594" i="1"/>
  <c r="AP565" i="1"/>
  <c r="AR27" i="1"/>
  <c r="AS11" i="1"/>
  <c r="AS102" i="1"/>
  <c r="AS254" i="1"/>
  <c r="AY295" i="1"/>
  <c r="BA446" i="1"/>
  <c r="AR378" i="1"/>
  <c r="AU509" i="1"/>
  <c r="AU42" i="1"/>
  <c r="AX540" i="1"/>
  <c r="AY560" i="1"/>
  <c r="AY438" i="1"/>
  <c r="AU312" i="1"/>
  <c r="AY375" i="1"/>
  <c r="AZ223" i="1"/>
  <c r="AW8" i="1"/>
  <c r="AR315" i="1"/>
  <c r="AY226" i="1"/>
  <c r="AS579" i="1"/>
  <c r="AS156" i="1"/>
  <c r="AX129" i="1"/>
  <c r="AP192" i="1"/>
  <c r="AZ592" i="1"/>
  <c r="AT203" i="1"/>
  <c r="AZ11" i="1"/>
  <c r="BA276" i="1"/>
  <c r="AV260" i="1"/>
  <c r="BA302" i="1"/>
  <c r="AS219" i="1"/>
  <c r="AU369" i="1"/>
  <c r="AQ237" i="1"/>
  <c r="AY519" i="1"/>
  <c r="AX470" i="1"/>
  <c r="AR160" i="1"/>
  <c r="AS437" i="1"/>
  <c r="AU345" i="1"/>
  <c r="AT482" i="1"/>
  <c r="AQ618" i="1"/>
  <c r="AQ161" i="1"/>
  <c r="AV392" i="1"/>
  <c r="AQ42" i="1"/>
  <c r="AX96" i="1"/>
  <c r="AT338" i="1"/>
  <c r="AY508" i="1"/>
  <c r="AX300" i="1"/>
  <c r="AV596" i="1"/>
  <c r="AV53" i="1"/>
  <c r="AX99" i="1"/>
  <c r="AT532" i="1"/>
  <c r="AZ534" i="1"/>
  <c r="AT19" i="1"/>
  <c r="AQ539" i="1"/>
  <c r="AT593" i="1"/>
  <c r="AS65" i="1"/>
  <c r="AU274" i="1"/>
  <c r="AZ330" i="1"/>
  <c r="AW398" i="1"/>
  <c r="BA591" i="1"/>
  <c r="AQ577" i="1"/>
  <c r="BA179" i="1"/>
  <c r="AW28" i="1"/>
  <c r="AV429" i="1"/>
  <c r="BA176" i="1"/>
  <c r="AR34" i="1"/>
  <c r="BA287" i="1"/>
  <c r="AQ288" i="1"/>
  <c r="AY211" i="1"/>
  <c r="BA9" i="1"/>
  <c r="AP285" i="1"/>
  <c r="AU461" i="1"/>
  <c r="AZ332" i="1"/>
  <c r="BA381" i="1"/>
  <c r="BA73" i="1"/>
  <c r="AZ226" i="1"/>
  <c r="AU215" i="1"/>
  <c r="AW397" i="1"/>
  <c r="AW546" i="1"/>
  <c r="AR615" i="1"/>
  <c r="AU292" i="1"/>
  <c r="AQ628" i="1"/>
  <c r="AZ530" i="1"/>
  <c r="AT233" i="1"/>
  <c r="BA450" i="1"/>
  <c r="AS554" i="1"/>
  <c r="BA292" i="1"/>
  <c r="AU182" i="1"/>
  <c r="BA184" i="1"/>
  <c r="AZ468" i="1"/>
  <c r="AW315" i="1"/>
  <c r="AW63" i="1"/>
  <c r="AW440" i="1"/>
  <c r="BA493" i="1"/>
  <c r="AX563" i="1"/>
  <c r="AY413" i="1"/>
  <c r="AW180" i="1"/>
  <c r="AU390" i="1"/>
  <c r="AR581" i="1"/>
  <c r="AU115" i="1"/>
  <c r="AQ425" i="1"/>
  <c r="BA590" i="1"/>
  <c r="AV287" i="1"/>
  <c r="AW207" i="1"/>
  <c r="AV622" i="1"/>
  <c r="AV319" i="1"/>
  <c r="BA139" i="1"/>
  <c r="BA386" i="1"/>
  <c r="AT82" i="1"/>
  <c r="AT363" i="1"/>
  <c r="AZ108" i="1"/>
  <c r="AQ25" i="1"/>
  <c r="AR591" i="1"/>
  <c r="AP547" i="1"/>
  <c r="AR297" i="1"/>
  <c r="AY290" i="1"/>
  <c r="AX378" i="1"/>
  <c r="AS421" i="1"/>
  <c r="AY118" i="1"/>
  <c r="AV73" i="1"/>
  <c r="AV107" i="1"/>
  <c r="AR592" i="1"/>
  <c r="AY489" i="1"/>
  <c r="AZ451" i="1"/>
  <c r="AX269" i="1"/>
  <c r="BA76" i="1"/>
  <c r="AV29" i="1"/>
  <c r="AY272" i="1"/>
  <c r="AP364" i="1"/>
  <c r="AY632" i="1"/>
  <c r="AP137" i="1"/>
  <c r="AX363" i="1"/>
  <c r="AQ449" i="1"/>
  <c r="AY317" i="1"/>
  <c r="AT600" i="1"/>
  <c r="AY229" i="1"/>
  <c r="AQ616" i="1"/>
  <c r="AU308" i="1"/>
  <c r="AT366" i="1"/>
  <c r="AU489" i="1"/>
  <c r="AW31" i="1"/>
  <c r="AW502" i="1"/>
  <c r="AY111" i="1"/>
  <c r="AV339" i="1"/>
  <c r="AY458" i="1"/>
  <c r="AZ607" i="1"/>
  <c r="AU333" i="1"/>
  <c r="BA378" i="1"/>
  <c r="AX3" i="1"/>
  <c r="AV154" i="1"/>
  <c r="AW223" i="1"/>
  <c r="AW248" i="1"/>
  <c r="AP185" i="1"/>
  <c r="AV284" i="1"/>
  <c r="AQ22" i="1"/>
  <c r="AW95" i="1"/>
  <c r="AX140" i="1"/>
  <c r="AS462" i="1"/>
  <c r="AT181" i="1"/>
  <c r="BA431" i="1"/>
  <c r="AW165" i="1"/>
  <c r="AY121" i="1"/>
  <c r="AX445" i="1"/>
  <c r="AP550" i="1"/>
  <c r="AT150" i="1"/>
  <c r="BA611" i="1"/>
  <c r="AU627" i="1"/>
  <c r="AY231" i="1"/>
  <c r="AS117" i="1"/>
  <c r="BA144" i="1"/>
  <c r="AW194" i="1"/>
  <c r="BA466" i="1"/>
  <c r="AX471" i="1"/>
  <c r="AY501" i="1"/>
  <c r="BA403" i="1"/>
  <c r="AZ430" i="1"/>
  <c r="AW378" i="1"/>
  <c r="AW33" i="1"/>
  <c r="AU366" i="1"/>
  <c r="AY608" i="1"/>
  <c r="AZ397" i="1"/>
  <c r="AS28" i="1"/>
  <c r="AV300" i="1"/>
  <c r="AZ254" i="1"/>
  <c r="AX198" i="1"/>
  <c r="AT102" i="1"/>
  <c r="AZ64" i="1"/>
  <c r="AQ170" i="1"/>
  <c r="AV404" i="1"/>
  <c r="AT611" i="1"/>
  <c r="AP271" i="1"/>
  <c r="AT511" i="1"/>
  <c r="AP578" i="1"/>
  <c r="AW93" i="1"/>
  <c r="AX372" i="1"/>
  <c r="AY499" i="1"/>
  <c r="AS152" i="1"/>
  <c r="AZ230" i="1"/>
  <c r="BA411" i="1"/>
  <c r="AZ548" i="1"/>
  <c r="AV227" i="1"/>
  <c r="AU94" i="1"/>
  <c r="AY563" i="1"/>
  <c r="AZ570" i="1"/>
  <c r="AY242" i="1"/>
  <c r="AU176" i="1"/>
  <c r="AU257" i="1"/>
  <c r="AZ439" i="1"/>
  <c r="AP145" i="1"/>
  <c r="AZ247" i="1"/>
  <c r="AZ400" i="1"/>
  <c r="AY594" i="1"/>
  <c r="AY565" i="1"/>
  <c r="AU8" i="1"/>
  <c r="AU421" i="1"/>
  <c r="AT52" i="1"/>
  <c r="AU364" i="1"/>
  <c r="AX115" i="1"/>
  <c r="AT369" i="1"/>
  <c r="AZ258" i="1"/>
  <c r="AZ608" i="1"/>
  <c r="AX53" i="1"/>
  <c r="AS50" i="1"/>
  <c r="AV322" i="1"/>
  <c r="AT325" i="1"/>
  <c r="AU401" i="1"/>
  <c r="AU597" i="1"/>
  <c r="AR576" i="1"/>
  <c r="AT229" i="1"/>
  <c r="AS618" i="1"/>
  <c r="AV571" i="1"/>
  <c r="AU351" i="1"/>
  <c r="AS140" i="1"/>
  <c r="AY88" i="1"/>
  <c r="AR557" i="1"/>
  <c r="AS494" i="1"/>
  <c r="AX400" i="1"/>
  <c r="AX82" i="1"/>
  <c r="AP493" i="1"/>
  <c r="AY442" i="1"/>
  <c r="AU436" i="1"/>
  <c r="AZ38" i="1"/>
  <c r="AT176" i="1"/>
  <c r="BA316" i="1"/>
  <c r="AT272" i="1"/>
  <c r="AY631" i="1"/>
  <c r="AR370" i="1"/>
  <c r="AX12" i="1"/>
  <c r="AY304" i="1"/>
  <c r="AT474" i="1"/>
  <c r="AZ296" i="1"/>
  <c r="AX232" i="1"/>
  <c r="AU73" i="1"/>
  <c r="AS62" i="1"/>
  <c r="AV6" i="1"/>
  <c r="AT224" i="1"/>
  <c r="BA512" i="1"/>
  <c r="AX522" i="1"/>
  <c r="AX591" i="1"/>
  <c r="BA399" i="1"/>
  <c r="AZ229" i="1"/>
  <c r="AY158" i="1"/>
  <c r="AU402" i="1"/>
  <c r="BA159" i="1"/>
  <c r="AT559" i="1"/>
  <c r="BA55" i="1"/>
  <c r="AP338" i="1"/>
  <c r="AZ257" i="1"/>
  <c r="AV169" i="1"/>
  <c r="AT273" i="1"/>
  <c r="AR530" i="1"/>
  <c r="AS492" i="1"/>
  <c r="AS608" i="1"/>
  <c r="AX462" i="1"/>
  <c r="AQ184" i="1"/>
  <c r="AX109" i="1"/>
  <c r="AW559" i="1"/>
  <c r="AR499" i="1"/>
  <c r="AP428" i="1"/>
  <c r="AS318" i="1"/>
  <c r="AV243" i="1"/>
  <c r="AP627" i="1"/>
  <c r="AW370" i="1"/>
  <c r="AW562" i="1"/>
  <c r="AV148" i="1"/>
  <c r="AV554" i="1"/>
  <c r="AV603" i="1"/>
  <c r="BA567" i="1"/>
  <c r="AX189" i="1"/>
  <c r="AX177" i="1"/>
  <c r="AX251" i="1"/>
  <c r="AY433" i="1"/>
  <c r="BA414" i="1"/>
  <c r="AW443" i="1"/>
  <c r="AV552" i="1"/>
  <c r="AQ76" i="1"/>
  <c r="AS295" i="1"/>
  <c r="AV288" i="1"/>
  <c r="AV96" i="1"/>
  <c r="AR226" i="1"/>
  <c r="AT615" i="1"/>
  <c r="AZ540" i="1"/>
  <c r="AX120" i="1"/>
  <c r="AW316" i="1"/>
  <c r="AU621" i="1"/>
  <c r="AV236" i="1"/>
  <c r="AP147" i="1"/>
  <c r="AR614" i="1"/>
  <c r="AZ318" i="1"/>
  <c r="AQ215" i="1"/>
  <c r="AV625" i="1"/>
  <c r="AZ86" i="1"/>
  <c r="AZ544" i="1"/>
  <c r="AZ89" i="1"/>
  <c r="AY492" i="1"/>
  <c r="AV633" i="1"/>
  <c r="AP621" i="1"/>
  <c r="AY38" i="1"/>
  <c r="AZ597" i="1"/>
  <c r="AW467" i="1"/>
  <c r="AU504" i="1"/>
  <c r="AY298" i="1"/>
  <c r="AQ585" i="1"/>
  <c r="AZ416" i="1"/>
  <c r="BA125" i="1"/>
  <c r="AU456" i="1"/>
  <c r="AV223" i="1"/>
  <c r="AX206" i="1"/>
  <c r="BA211" i="1"/>
  <c r="AX527" i="1"/>
  <c r="AW6" i="1"/>
  <c r="AS84" i="1"/>
  <c r="AQ134" i="1"/>
  <c r="AQ207" i="1"/>
  <c r="AZ617" i="1"/>
  <c r="AU635" i="1"/>
  <c r="AP251" i="1"/>
  <c r="AY430" i="1"/>
  <c r="AP615" i="1"/>
  <c r="AW536" i="1"/>
  <c r="AY155" i="1"/>
  <c r="BA625" i="1"/>
  <c r="BA394" i="1"/>
  <c r="AX476" i="1"/>
  <c r="AW571" i="1"/>
  <c r="AR403" i="1"/>
  <c r="BA52" i="1"/>
  <c r="AU264" i="1"/>
  <c r="AP413" i="1"/>
  <c r="AP22" i="1"/>
  <c r="AS218" i="1"/>
  <c r="AZ484" i="1"/>
  <c r="AY86" i="1"/>
  <c r="AR223" i="1"/>
  <c r="AZ96" i="1"/>
  <c r="AR394" i="1"/>
  <c r="AY45" i="1"/>
  <c r="AZ194" i="1"/>
  <c r="AS111" i="1"/>
  <c r="AS316" i="1"/>
  <c r="AX127" i="1"/>
  <c r="AZ528" i="1"/>
  <c r="BA153" i="1"/>
  <c r="AV589" i="1"/>
  <c r="AV500" i="1"/>
  <c r="AY354" i="1"/>
  <c r="AZ219" i="1"/>
  <c r="BA524" i="1"/>
  <c r="AW172" i="1"/>
  <c r="AS357" i="1"/>
  <c r="AV188" i="1"/>
  <c r="AX258" i="1"/>
  <c r="AY149" i="1"/>
  <c r="AQ372" i="1"/>
  <c r="AW403" i="1"/>
  <c r="AW388" i="1"/>
  <c r="AY505" i="1"/>
  <c r="AT130" i="1"/>
  <c r="BA539" i="1"/>
  <c r="AY586" i="1"/>
  <c r="AW598" i="1"/>
  <c r="BA535" i="1"/>
  <c r="AW331" i="1"/>
  <c r="AP23" i="1"/>
  <c r="AW110" i="1"/>
  <c r="BA148" i="1"/>
  <c r="AS71" i="1"/>
  <c r="AT610" i="1"/>
  <c r="BA252" i="1"/>
  <c r="AR51" i="1"/>
  <c r="AT625" i="1"/>
  <c r="AS113" i="1"/>
  <c r="AS467" i="1"/>
  <c r="AW576" i="1"/>
  <c r="AU479" i="1"/>
  <c r="AY432" i="1"/>
  <c r="AZ253" i="1"/>
  <c r="AP549" i="1"/>
  <c r="BA187" i="1"/>
  <c r="BA596" i="1"/>
  <c r="AQ24" i="1"/>
  <c r="AX294" i="1"/>
  <c r="BA315" i="1"/>
  <c r="AY634" i="1"/>
  <c r="BA50" i="1"/>
  <c r="AP219" i="1"/>
  <c r="AZ550" i="1"/>
  <c r="BA151" i="1"/>
  <c r="AQ474" i="1"/>
  <c r="AS213" i="1"/>
  <c r="AQ219" i="1"/>
  <c r="AW407" i="1"/>
  <c r="AZ507" i="1"/>
  <c r="BA75" i="1"/>
  <c r="AZ458" i="1"/>
  <c r="AT598" i="1"/>
  <c r="AU530" i="1"/>
  <c r="BA154" i="1"/>
  <c r="AW618" i="1"/>
  <c r="AP599" i="1"/>
  <c r="AW298" i="1"/>
  <c r="AP225" i="1"/>
  <c r="AY557" i="1"/>
  <c r="AT104" i="1"/>
  <c r="AP321" i="1"/>
  <c r="AU287" i="1"/>
  <c r="AQ430" i="1"/>
  <c r="AW108" i="1"/>
  <c r="AZ34" i="1"/>
  <c r="AX562" i="1"/>
  <c r="BA158" i="1"/>
  <c r="AW538" i="1"/>
  <c r="AT84" i="1"/>
  <c r="AS433" i="1"/>
  <c r="AW259" i="1"/>
  <c r="AY555" i="1"/>
  <c r="AX441" i="1"/>
  <c r="AP631" i="1"/>
  <c r="AP193" i="1"/>
  <c r="AV83" i="1"/>
  <c r="AQ389" i="1"/>
  <c r="AY172" i="1"/>
  <c r="AU611" i="1"/>
  <c r="AT205" i="1"/>
  <c r="BA290" i="1"/>
  <c r="AV206" i="1"/>
  <c r="AW406" i="1"/>
  <c r="AX110" i="1"/>
  <c r="AX497" i="1"/>
  <c r="AQ323" i="1"/>
  <c r="AU598" i="1"/>
  <c r="AX218" i="1"/>
  <c r="AU617" i="1"/>
  <c r="BA562" i="1"/>
  <c r="AX413" i="1"/>
  <c r="AY210" i="1"/>
  <c r="AX348" i="1"/>
  <c r="AP546" i="1"/>
  <c r="AT201" i="1"/>
  <c r="AR262" i="1"/>
  <c r="AQ576" i="1"/>
  <c r="AV553" i="1"/>
  <c r="AZ483" i="1"/>
  <c r="AZ286" i="1"/>
  <c r="BA543" i="1"/>
  <c r="BA11" i="1"/>
  <c r="AU423" i="1"/>
  <c r="AP416" i="1"/>
  <c r="AX84" i="1"/>
  <c r="AU620" i="1"/>
  <c r="AZ580" i="1"/>
  <c r="AS241" i="1"/>
  <c r="BA440" i="1"/>
  <c r="AQ153" i="1"/>
  <c r="AP243" i="1"/>
  <c r="BA114" i="1"/>
  <c r="AU219" i="1"/>
  <c r="AY542" i="1"/>
  <c r="AW75" i="1"/>
  <c r="AW225" i="1"/>
  <c r="AZ87" i="1"/>
  <c r="BA445" i="1"/>
  <c r="AZ529" i="1"/>
  <c r="AZ271" i="1"/>
  <c r="AX572" i="1"/>
  <c r="AS371" i="1"/>
  <c r="AQ422" i="1"/>
  <c r="AZ151" i="1"/>
  <c r="AZ594" i="1"/>
  <c r="AQ604" i="1"/>
  <c r="AY293" i="1"/>
  <c r="AY606" i="1"/>
  <c r="AV335" i="1"/>
  <c r="AU636" i="1"/>
  <c r="AZ562" i="1"/>
  <c r="AX192" i="1"/>
  <c r="AU490" i="1"/>
  <c r="AY80" i="1"/>
  <c r="AY385" i="1"/>
  <c r="AS233" i="1"/>
  <c r="BA617" i="1"/>
  <c r="AW293" i="1"/>
  <c r="AW261" i="1"/>
  <c r="AQ598" i="1"/>
  <c r="AY166" i="1"/>
  <c r="AT263" i="1"/>
  <c r="AW257" i="1"/>
  <c r="AS237" i="1"/>
  <c r="BA602" i="1"/>
  <c r="AU623" i="1"/>
  <c r="AZ324" i="1"/>
  <c r="AV16" i="1"/>
  <c r="AV364" i="1"/>
  <c r="AS242" i="1"/>
  <c r="AT371" i="1"/>
  <c r="AW591" i="1"/>
  <c r="AX216" i="1"/>
  <c r="AT236" i="1"/>
  <c r="AU157" i="1"/>
  <c r="AP240" i="1"/>
  <c r="AP368" i="1"/>
  <c r="AV473" i="1"/>
  <c r="AT355" i="1"/>
  <c r="AZ395" i="1"/>
  <c r="AW195" i="1"/>
  <c r="AU309" i="1"/>
  <c r="AZ463" i="1"/>
  <c r="BA49" i="1"/>
  <c r="AU348" i="1"/>
  <c r="AZ404" i="1"/>
  <c r="AW575" i="1"/>
  <c r="AT45" i="1"/>
  <c r="AX270" i="1"/>
  <c r="AZ572" i="1"/>
  <c r="AQ347" i="1"/>
  <c r="BA245" i="1"/>
  <c r="AW630" i="1"/>
  <c r="AZ71" i="1"/>
  <c r="AS110" i="1"/>
  <c r="AV515" i="1"/>
  <c r="AU230" i="1"/>
  <c r="AX175" i="1"/>
  <c r="AP576" i="1"/>
  <c r="AX458" i="1"/>
  <c r="AX627" i="1"/>
  <c r="AP367" i="1"/>
  <c r="AX516" i="1"/>
  <c r="AX419" i="1"/>
  <c r="AQ337" i="1"/>
  <c r="BA377" i="1"/>
  <c r="BA98" i="1"/>
  <c r="AY360" i="1"/>
  <c r="AS347" i="1"/>
  <c r="AZ369" i="1"/>
  <c r="AP342" i="1"/>
  <c r="AW49" i="1"/>
  <c r="BA372" i="1"/>
  <c r="AU217" i="1"/>
  <c r="AV575" i="1"/>
  <c r="AW25" i="1"/>
  <c r="AZ277" i="1"/>
  <c r="AU184" i="1"/>
  <c r="AZ72" i="1"/>
  <c r="AU632" i="1"/>
  <c r="AX521" i="1"/>
  <c r="AU432" i="1"/>
  <c r="AT237" i="1"/>
  <c r="AR331" i="1"/>
  <c r="AS230" i="1"/>
  <c r="AX305" i="1"/>
  <c r="AQ601" i="1"/>
  <c r="AX212" i="1"/>
  <c r="AP20" i="1"/>
  <c r="AS327" i="1"/>
  <c r="AZ366" i="1"/>
  <c r="AV521" i="1"/>
  <c r="BA69" i="1"/>
  <c r="AX590" i="1"/>
  <c r="BA226" i="1"/>
  <c r="AQ79" i="1"/>
  <c r="AU372" i="1"/>
  <c r="AX622" i="1"/>
  <c r="AR578" i="1"/>
  <c r="AZ252" i="1"/>
  <c r="AR153" i="1"/>
  <c r="AT308" i="1"/>
  <c r="AP209" i="1"/>
  <c r="AV166" i="1"/>
  <c r="AW628" i="1"/>
  <c r="AY110" i="1"/>
  <c r="AV626" i="1"/>
  <c r="AZ243" i="1"/>
  <c r="BA7" i="1"/>
  <c r="AY415" i="1"/>
  <c r="AX285" i="1"/>
  <c r="AS622" i="1"/>
  <c r="AW337" i="1"/>
  <c r="AU242" i="1"/>
  <c r="AQ50" i="1"/>
  <c r="AU363" i="1"/>
  <c r="AW425" i="1"/>
  <c r="AY425" i="1"/>
  <c r="BA511" i="1"/>
  <c r="AZ208" i="1"/>
  <c r="AY89" i="1"/>
  <c r="AW197" i="1"/>
  <c r="BA234" i="1"/>
  <c r="AX327" i="1"/>
  <c r="AS41" i="1"/>
  <c r="AW241" i="1"/>
  <c r="AS206" i="1"/>
  <c r="AZ632" i="1"/>
  <c r="AZ264" i="1"/>
  <c r="AR541" i="1"/>
  <c r="AY94" i="1"/>
  <c r="AT552" i="1"/>
  <c r="AT47" i="1"/>
  <c r="AW220" i="1"/>
  <c r="AT372" i="1"/>
  <c r="BA78" i="1"/>
  <c r="AR86" i="1"/>
  <c r="BA296" i="1"/>
  <c r="AW253" i="1"/>
  <c r="AZ625" i="1"/>
  <c r="AS308" i="1"/>
  <c r="AV187" i="1"/>
  <c r="AT544" i="1"/>
  <c r="BA424" i="1"/>
  <c r="AZ288" i="1"/>
  <c r="AP47" i="1"/>
  <c r="AY161" i="1"/>
  <c r="AP384" i="1"/>
  <c r="AX290" i="1"/>
  <c r="AP295" i="1"/>
  <c r="AV72" i="1"/>
  <c r="AX359" i="1"/>
  <c r="AV41" i="1"/>
  <c r="AU630" i="1"/>
  <c r="AZ276" i="1"/>
  <c r="AR418" i="1"/>
  <c r="AQ189" i="1"/>
  <c r="AZ628" i="1"/>
  <c r="AS628" i="1"/>
  <c r="AS54" i="1"/>
  <c r="AR548" i="1"/>
  <c r="AP51" i="1"/>
  <c r="BA361" i="1"/>
  <c r="AP316" i="1"/>
  <c r="BA195" i="1"/>
  <c r="AP466" i="1"/>
  <c r="AZ302" i="1"/>
  <c r="AY592" i="1"/>
  <c r="AQ357" i="1"/>
  <c r="AT341" i="1"/>
  <c r="AX35" i="1"/>
  <c r="BA441" i="1"/>
  <c r="AQ359" i="1"/>
  <c r="BA66" i="1"/>
  <c r="AX620" i="1"/>
  <c r="AY311" i="1"/>
  <c r="BA575" i="1"/>
  <c r="AT383" i="1"/>
  <c r="AQ10" i="1"/>
  <c r="AW21" i="1"/>
  <c r="AW212" i="1"/>
  <c r="AW367" i="1"/>
  <c r="AQ71" i="1"/>
  <c r="AR12" i="1"/>
  <c r="AY493" i="1"/>
  <c r="BA124" i="1"/>
  <c r="AX172" i="1"/>
  <c r="AW77" i="1"/>
  <c r="BA209" i="1"/>
  <c r="AR179" i="1"/>
  <c r="AU240" i="1"/>
  <c r="AW236" i="1"/>
  <c r="AX399" i="1"/>
  <c r="AR447" i="1"/>
  <c r="AX208" i="1"/>
  <c r="AX112" i="1"/>
  <c r="AY636" i="1"/>
  <c r="AV194" i="1"/>
  <c r="AZ198" i="1"/>
  <c r="AP479" i="1"/>
  <c r="AY199" i="1"/>
  <c r="BA366" i="1"/>
  <c r="AQ175" i="1"/>
  <c r="AY554" i="1"/>
  <c r="AV118" i="1"/>
  <c r="BA255" i="1"/>
  <c r="AT359" i="1"/>
  <c r="AT630" i="1"/>
  <c r="AP263" i="1"/>
  <c r="AZ125" i="1"/>
  <c r="AV542" i="1"/>
  <c r="AU543" i="1"/>
  <c r="AP431" i="1"/>
  <c r="AZ172" i="1"/>
  <c r="BA573" i="1"/>
  <c r="AU362" i="1"/>
  <c r="AQ521" i="1"/>
  <c r="AY237" i="1"/>
  <c r="AU85" i="1"/>
  <c r="AZ334" i="1"/>
  <c r="AZ26" i="1"/>
  <c r="AX239" i="1"/>
  <c r="AS77" i="1"/>
  <c r="AY340" i="1"/>
  <c r="AY448" i="1"/>
  <c r="AU575" i="1"/>
  <c r="BA74" i="1"/>
  <c r="BA337" i="1"/>
  <c r="BA185" i="1"/>
  <c r="BA632" i="1"/>
  <c r="AX207" i="1"/>
  <c r="AY390" i="1"/>
  <c r="AY294" i="1"/>
  <c r="AW488" i="1"/>
  <c r="AS234" i="1"/>
  <c r="AQ629" i="1"/>
  <c r="AP242" i="1"/>
  <c r="AU587" i="1"/>
  <c r="AR399" i="1"/>
  <c r="AT173" i="1"/>
  <c r="AU212" i="1"/>
  <c r="AZ116" i="1"/>
  <c r="AU172" i="1"/>
  <c r="AX479" i="1"/>
  <c r="AQ493" i="1"/>
  <c r="AZ526" i="1"/>
  <c r="AQ151" i="1"/>
  <c r="AV81" i="1"/>
  <c r="AX519" i="1"/>
  <c r="AT530" i="1"/>
  <c r="AY539" i="1"/>
  <c r="AP187" i="1"/>
  <c r="AS539" i="1"/>
  <c r="AS208" i="1"/>
  <c r="AW208" i="1"/>
  <c r="AX313" i="1"/>
  <c r="AZ234" i="1"/>
  <c r="AT232" i="1"/>
  <c r="AX244" i="1"/>
  <c r="AP230" i="1"/>
  <c r="AP49" i="1"/>
  <c r="AY215" i="1"/>
  <c r="AY359" i="1"/>
  <c r="AY20" i="1"/>
  <c r="AY334" i="1"/>
  <c r="BA341" i="1"/>
  <c r="AZ216" i="1"/>
  <c r="BA220" i="1"/>
  <c r="AW603" i="1"/>
  <c r="AZ624" i="1"/>
  <c r="AX632" i="1"/>
  <c r="BA379" i="1"/>
  <c r="BA612" i="1"/>
  <c r="AW359" i="1"/>
  <c r="AQ111" i="1"/>
  <c r="AY620" i="1"/>
  <c r="AT159" i="1"/>
  <c r="AW318" i="1"/>
  <c r="AW29" i="1"/>
  <c r="AY512" i="1"/>
  <c r="AY500" i="1"/>
  <c r="AY163" i="1"/>
  <c r="AT73" i="1"/>
  <c r="AR406" i="1"/>
  <c r="AS572" i="1"/>
  <c r="AQ227" i="1"/>
  <c r="AP252" i="1"/>
  <c r="AZ487" i="1"/>
  <c r="AZ520" i="1"/>
  <c r="AX86" i="1"/>
  <c r="AY473" i="1"/>
  <c r="AU368" i="1"/>
  <c r="AT631" i="1"/>
  <c r="AZ239" i="1"/>
  <c r="AQ26" i="1"/>
  <c r="AX266" i="1"/>
  <c r="AS236" i="1"/>
  <c r="AY427" i="1"/>
  <c r="AR309" i="1"/>
  <c r="AZ427" i="1"/>
  <c r="AR72" i="1"/>
  <c r="AV234" i="1"/>
  <c r="AS82" i="1"/>
  <c r="AW272" i="1"/>
  <c r="AV168" i="1"/>
  <c r="AY373" i="1"/>
  <c r="AX587" i="1"/>
  <c r="AZ335" i="1"/>
  <c r="AX150" i="1"/>
  <c r="AT9" i="1"/>
  <c r="AS25" i="1"/>
  <c r="AZ367" i="1"/>
  <c r="AT567" i="1"/>
  <c r="AV433" i="1"/>
  <c r="AY127" i="1"/>
  <c r="AR256" i="1"/>
  <c r="AW494" i="1"/>
  <c r="AY623" i="1"/>
  <c r="AW234" i="1"/>
  <c r="AT493" i="1"/>
  <c r="AV262" i="1"/>
  <c r="AR372" i="1"/>
  <c r="AV264" i="1"/>
  <c r="AX25" i="1"/>
  <c r="AW608" i="1"/>
  <c r="AY256" i="1"/>
  <c r="AU500" i="1"/>
  <c r="AU529" i="1"/>
  <c r="AP575" i="1"/>
  <c r="BA500" i="1"/>
  <c r="AY584" i="1"/>
  <c r="AU464" i="1"/>
  <c r="AX482" i="1"/>
  <c r="AZ76" i="1"/>
  <c r="AR587" i="1"/>
  <c r="AV23" i="1"/>
  <c r="AV210" i="1"/>
  <c r="AT194" i="1"/>
  <c r="AQ344" i="1"/>
  <c r="AV533" i="1"/>
  <c r="AY212" i="1"/>
  <c r="AX83" i="1"/>
  <c r="AU243" i="1"/>
  <c r="AQ452" i="1"/>
  <c r="AU492" i="1"/>
  <c r="AW400" i="1"/>
  <c r="AQ467" i="1"/>
  <c r="AW239" i="1"/>
  <c r="AP204" i="1"/>
  <c r="AY612" i="1"/>
  <c r="AV74" i="1"/>
  <c r="AX20" i="1"/>
  <c r="AY22" i="1"/>
  <c r="AZ350" i="1"/>
  <c r="AX344" i="1"/>
  <c r="AX424" i="1"/>
  <c r="AY309" i="1"/>
  <c r="AP237" i="1"/>
  <c r="AT620" i="1"/>
  <c r="BA553" i="1"/>
  <c r="BA308" i="1"/>
  <c r="AT467" i="1"/>
  <c r="AY40" i="1"/>
  <c r="AS223" i="1"/>
  <c r="AW19" i="1"/>
  <c r="AQ627" i="1"/>
  <c r="AV543" i="1"/>
  <c r="AV252" i="1"/>
  <c r="AZ610" i="1"/>
  <c r="AY396" i="1"/>
  <c r="AR204" i="1"/>
  <c r="AZ477" i="1"/>
  <c r="AP580" i="1"/>
  <c r="AQ424" i="1"/>
  <c r="BA236" i="1"/>
  <c r="BA92" i="1"/>
  <c r="AX347" i="1"/>
  <c r="AY251" i="1"/>
  <c r="BA437" i="1"/>
  <c r="AT365" i="1"/>
  <c r="AU315" i="1"/>
  <c r="AP420" i="1"/>
  <c r="BA61" i="1"/>
  <c r="AS493" i="1"/>
  <c r="AX614" i="1"/>
  <c r="AY37" i="1"/>
  <c r="AZ579" i="1"/>
  <c r="AR584" i="1"/>
  <c r="AQ367" i="1"/>
  <c r="AR612" i="1"/>
  <c r="AU263" i="1"/>
  <c r="AU613" i="1"/>
  <c r="AR83" i="1"/>
  <c r="AZ263" i="1"/>
  <c r="AP529" i="1"/>
  <c r="AW139" i="1"/>
  <c r="AX422" i="1"/>
  <c r="AU234" i="1"/>
  <c r="AY216" i="1"/>
  <c r="AV209" i="1"/>
  <c r="AY72" i="1"/>
  <c r="AP198" i="1"/>
  <c r="AR196" i="1"/>
  <c r="AZ364" i="1"/>
  <c r="BA629" i="1"/>
  <c r="AV598" i="1"/>
  <c r="AY179" i="1"/>
  <c r="AQ580" i="1"/>
  <c r="AV277" i="1"/>
  <c r="AU110" i="1"/>
  <c r="AW299" i="1"/>
  <c r="AV425" i="1"/>
  <c r="BA22" i="1"/>
  <c r="AY8" i="1"/>
  <c r="AS604" i="1"/>
  <c r="BA311" i="1"/>
  <c r="AP347" i="1"/>
  <c r="AX613" i="1"/>
  <c r="AT627" i="1"/>
  <c r="AZ538" i="1"/>
  <c r="AY553" i="1"/>
  <c r="AZ290" i="1"/>
  <c r="AQ243" i="1"/>
  <c r="AX340" i="1"/>
  <c r="AY132" i="1"/>
  <c r="BA481" i="1"/>
  <c r="AU77" i="1"/>
  <c r="BA520" i="1"/>
  <c r="AW526" i="1"/>
  <c r="AW631" i="1"/>
  <c r="AT220" i="1"/>
  <c r="BA141" i="1"/>
  <c r="AW240" i="1"/>
  <c r="AY635" i="1"/>
  <c r="AX5" i="1"/>
  <c r="AU605" i="1"/>
  <c r="AX243" i="1"/>
  <c r="AV232" i="1"/>
  <c r="AV297" i="1"/>
  <c r="AT219" i="1"/>
  <c r="AQ603" i="1"/>
  <c r="AQ579" i="1"/>
  <c r="AZ166" i="1"/>
  <c r="BA57" i="1"/>
  <c r="AY243" i="1"/>
  <c r="AP539" i="1"/>
  <c r="BA589" i="1"/>
  <c r="AY116" i="1"/>
  <c r="AZ40" i="1"/>
  <c r="AU420" i="1"/>
  <c r="AZ623" i="1"/>
  <c r="AT46" i="1"/>
  <c r="AR622" i="1"/>
  <c r="AP21" i="1"/>
  <c r="AV363" i="1"/>
  <c r="AQ295" i="1"/>
  <c r="AX568" i="1"/>
  <c r="AQ427" i="1"/>
  <c r="AY71" i="1"/>
  <c r="AU552" i="1"/>
  <c r="AW540" i="1"/>
  <c r="AQ591" i="1"/>
  <c r="AZ39" i="1"/>
  <c r="AV466" i="1"/>
  <c r="AY61" i="1"/>
  <c r="AP297" i="1"/>
  <c r="AW433" i="1"/>
  <c r="AQ631" i="1"/>
  <c r="AY534" i="1"/>
  <c r="AX609" i="1"/>
  <c r="AX398" i="1"/>
  <c r="AQ48" i="1"/>
  <c r="AS576" i="1"/>
  <c r="BA406" i="1"/>
  <c r="AY46" i="1"/>
  <c r="AW133" i="1"/>
  <c r="AT230" i="1"/>
  <c r="AR566" i="1"/>
  <c r="AY198" i="1"/>
  <c r="AT505" i="1"/>
  <c r="AV591" i="1"/>
  <c r="AY618" i="1"/>
  <c r="AU616" i="1"/>
  <c r="AP527" i="1"/>
  <c r="AW368" i="1"/>
  <c r="AR334" i="1"/>
  <c r="AZ493" i="1"/>
  <c r="AZ250" i="1"/>
  <c r="AU444" i="1"/>
  <c r="AS625" i="1"/>
  <c r="AS27" i="1"/>
  <c r="AY269" i="1"/>
  <c r="AX393" i="1"/>
  <c r="AS570" i="1"/>
  <c r="AS417" i="1"/>
  <c r="AZ120" i="1"/>
  <c r="AP194" i="1"/>
  <c r="AQ230" i="1"/>
  <c r="AT26" i="1"/>
  <c r="AX457" i="1"/>
  <c r="AX431" i="1"/>
  <c r="AT169" i="1"/>
  <c r="AX514" i="1"/>
  <c r="AT336" i="1"/>
  <c r="AV214" i="1"/>
  <c r="AZ161" i="1"/>
  <c r="AX54" i="1"/>
  <c r="AW221" i="1"/>
  <c r="AV632" i="1"/>
  <c r="AU610" i="1"/>
  <c r="AZ171" i="1"/>
  <c r="AW307" i="1"/>
  <c r="AZ25" i="1"/>
  <c r="AS303" i="1"/>
  <c r="AT231" i="1"/>
  <c r="AS540" i="1"/>
  <c r="AX211" i="1"/>
  <c r="AV70" i="1"/>
  <c r="AT290" i="1"/>
  <c r="BA208" i="1"/>
  <c r="AY75" i="1"/>
  <c r="AQ85" i="1"/>
  <c r="AW265" i="1"/>
  <c r="AV341" i="1"/>
  <c r="AQ222" i="1"/>
  <c r="AS286" i="1"/>
  <c r="AX405" i="1"/>
  <c r="AS525" i="1"/>
  <c r="AQ234" i="1"/>
  <c r="AS551" i="1"/>
  <c r="AV514" i="1"/>
  <c r="AR620" i="1"/>
  <c r="AZ599" i="1"/>
  <c r="BA505" i="1"/>
  <c r="AX135" i="1"/>
  <c r="BA84" i="1"/>
  <c r="AX4" i="1"/>
  <c r="AQ519" i="1"/>
  <c r="AP67" i="1"/>
  <c r="AX241" i="1"/>
  <c r="AW601" i="1"/>
  <c r="AQ211" i="1"/>
  <c r="AT265" i="1"/>
  <c r="AX636" i="1"/>
  <c r="AZ188" i="1"/>
  <c r="AP600" i="1"/>
  <c r="AZ217" i="1"/>
  <c r="AR425" i="1"/>
  <c r="BA496" i="1"/>
  <c r="AU437" i="1"/>
  <c r="AP618" i="1"/>
  <c r="AP543" i="1"/>
  <c r="AS94" i="1"/>
  <c r="AT222" i="1"/>
  <c r="AT588" i="1"/>
  <c r="AW68" i="1"/>
  <c r="AZ478" i="1"/>
  <c r="AV78" i="1"/>
  <c r="AS253" i="1"/>
  <c r="AY240" i="1"/>
  <c r="BA459" i="1"/>
  <c r="AV299" i="1"/>
  <c r="AZ177" i="1"/>
  <c r="AZ357" i="1"/>
  <c r="AV435" i="1"/>
  <c r="BA627" i="1"/>
  <c r="AZ433" i="1"/>
  <c r="BA224" i="1"/>
  <c r="AX529" i="1"/>
  <c r="AW211" i="1"/>
  <c r="AY76" i="1"/>
  <c r="AR469" i="1"/>
  <c r="AP450" i="1"/>
  <c r="AT632" i="1"/>
  <c r="AT495" i="1"/>
  <c r="AQ613" i="1"/>
  <c r="AS19" i="1"/>
  <c r="AZ292" i="1"/>
  <c r="AY67" i="1"/>
  <c r="AY474" i="1"/>
  <c r="AY6" i="1"/>
  <c r="AU48" i="1"/>
  <c r="AQ500" i="1"/>
  <c r="AX92" i="1"/>
  <c r="AY568" i="1"/>
  <c r="AQ619" i="1"/>
  <c r="AP425" i="1"/>
  <c r="AU24" i="1"/>
  <c r="BA180" i="1"/>
  <c r="AV42" i="1"/>
  <c r="AT332" i="1"/>
  <c r="AZ344" i="1"/>
  <c r="AS550" i="1"/>
  <c r="AQ46" i="1"/>
  <c r="AX248" i="1"/>
  <c r="AZ215" i="1"/>
  <c r="AP24" i="1"/>
  <c r="AV422" i="1"/>
  <c r="AS83" i="1"/>
  <c r="AQ252" i="1"/>
  <c r="BA248" i="1"/>
  <c r="AY106" i="1"/>
  <c r="BA326" i="1"/>
  <c r="AV310" i="1"/>
  <c r="AQ636" i="1"/>
  <c r="AW482" i="1"/>
  <c r="AY26" i="1"/>
  <c r="AX274" i="1"/>
  <c r="BA104" i="1"/>
  <c r="AU634" i="1"/>
  <c r="AP626" i="1"/>
  <c r="AY233" i="1"/>
  <c r="BA132" i="1"/>
  <c r="AT352" i="1"/>
  <c r="AP215" i="1"/>
  <c r="AX226" i="1"/>
  <c r="AZ505" i="1"/>
  <c r="AZ156" i="1"/>
  <c r="AQ217" i="1"/>
  <c r="AT557" i="1"/>
  <c r="AU406" i="1"/>
  <c r="AQ590" i="1"/>
  <c r="AV265" i="1"/>
  <c r="AZ381" i="1"/>
  <c r="AZ299" i="1"/>
  <c r="AW309" i="1"/>
  <c r="AX75" i="1"/>
  <c r="AR613" i="1"/>
  <c r="AT267" i="1"/>
  <c r="AX631" i="1"/>
  <c r="AQ544" i="1"/>
  <c r="AY622" i="1"/>
  <c r="AU46" i="1"/>
  <c r="BA547" i="1"/>
  <c r="AT97" i="1"/>
  <c r="AP619" i="1"/>
  <c r="AX231" i="1"/>
  <c r="AR41" i="1"/>
  <c r="AR113" i="1"/>
  <c r="AY552" i="1"/>
  <c r="AT488" i="1"/>
  <c r="AQ309" i="1"/>
  <c r="BA202" i="1"/>
  <c r="AP417" i="1"/>
  <c r="AP632" i="1"/>
  <c r="AQ164" i="1"/>
  <c r="BA360" i="1"/>
  <c r="BA229" i="1"/>
  <c r="AS80" i="1"/>
  <c r="AT312" i="1"/>
  <c r="AW143" i="1"/>
  <c r="AY625" i="1"/>
  <c r="AV345" i="1"/>
  <c r="AZ123" i="1"/>
  <c r="AV141" i="1"/>
  <c r="AX299" i="1"/>
  <c r="AX450" i="1"/>
  <c r="AQ265" i="1"/>
  <c r="AX155" i="1"/>
  <c r="AX170" i="1"/>
  <c r="AX253" i="1"/>
  <c r="AP148" i="1"/>
  <c r="AX230" i="1"/>
  <c r="AQ255" i="1"/>
  <c r="AW185" i="1"/>
  <c r="AU424" i="1"/>
  <c r="AX623" i="1"/>
  <c r="AT167" i="1"/>
  <c r="AW338" i="1"/>
  <c r="AV261" i="1"/>
  <c r="AV49" i="1"/>
  <c r="BA4" i="1"/>
  <c r="AT242" i="1"/>
  <c r="AY328" i="1"/>
  <c r="AP81" i="1"/>
  <c r="AQ597" i="1"/>
  <c r="AQ233" i="1"/>
  <c r="AW599" i="1"/>
  <c r="AQ623" i="1"/>
  <c r="AP486" i="1"/>
  <c r="AU56" i="1"/>
  <c r="AW579" i="1"/>
  <c r="AS334" i="1"/>
  <c r="AS588" i="1"/>
  <c r="AT399" i="1"/>
  <c r="AU204" i="1"/>
  <c r="AU59" i="1"/>
  <c r="AV370" i="1"/>
  <c r="AZ566" i="1"/>
  <c r="AV162" i="1"/>
  <c r="AU602" i="1"/>
  <c r="AZ422" i="1"/>
  <c r="AU227" i="1"/>
  <c r="AZ265" i="1"/>
  <c r="AZ270" i="1"/>
  <c r="AZ142" i="1"/>
  <c r="AU153" i="1"/>
  <c r="AZ627" i="1"/>
  <c r="AR337" i="1"/>
  <c r="AW153" i="1"/>
  <c r="AW295" i="1"/>
  <c r="BA473" i="1"/>
  <c r="AZ605" i="1"/>
  <c r="AR139" i="1"/>
  <c r="AP371" i="1"/>
  <c r="AT32" i="1"/>
  <c r="AS363" i="1"/>
  <c r="BA83" i="1"/>
  <c r="AX308" i="1"/>
  <c r="BA583" i="1"/>
  <c r="AY5" i="1"/>
  <c r="AY483" i="1"/>
  <c r="BA484" i="1"/>
  <c r="AX598" i="1"/>
  <c r="AS547" i="1"/>
  <c r="AV230" i="1"/>
  <c r="AX612" i="1"/>
  <c r="BA80" i="1"/>
  <c r="AQ548" i="1"/>
  <c r="AT315" i="1"/>
  <c r="AZ47" i="1"/>
  <c r="BA425" i="1"/>
  <c r="AQ349" i="1"/>
  <c r="AX547" i="1"/>
  <c r="AY77" i="1"/>
  <c r="AT294" i="1"/>
  <c r="BA463" i="1"/>
  <c r="AW348" i="1"/>
  <c r="AR216" i="1"/>
  <c r="AR369" i="1"/>
  <c r="AV251" i="1"/>
  <c r="BA478" i="1"/>
  <c r="AU359" i="1"/>
  <c r="AU320" i="1"/>
  <c r="AR265" i="1"/>
  <c r="AS402" i="1"/>
  <c r="AT402" i="1"/>
  <c r="BA96" i="1"/>
  <c r="AY47" i="1"/>
  <c r="AY491" i="1"/>
  <c r="AT587" i="1"/>
  <c r="AU338" i="1"/>
  <c r="AS172" i="1"/>
  <c r="AU573" i="1"/>
  <c r="AY406" i="1"/>
  <c r="AQ399" i="1"/>
  <c r="AY90" i="1"/>
  <c r="AW164" i="1"/>
  <c r="AQ250" i="1"/>
  <c r="AY321" i="1"/>
  <c r="AX223" i="1"/>
  <c r="AW26" i="1"/>
  <c r="BA395" i="1"/>
  <c r="AP303" i="1"/>
  <c r="AP231" i="1"/>
  <c r="AZ462" i="1"/>
  <c r="AY548" i="1"/>
  <c r="AX466" i="1"/>
  <c r="AS532" i="1"/>
  <c r="AY316" i="1"/>
  <c r="AW486" i="1"/>
  <c r="AY217" i="1"/>
  <c r="AS60" i="1"/>
  <c r="AW249" i="1"/>
  <c r="AU582" i="1"/>
  <c r="AX74" i="1"/>
  <c r="AZ3" i="1"/>
  <c r="AV56" i="1"/>
  <c r="AZ583" i="1"/>
  <c r="AZ506" i="1"/>
  <c r="BA261" i="1"/>
  <c r="AX330" i="1"/>
  <c r="AR551" i="1"/>
  <c r="AS598" i="1"/>
  <c r="AW235" i="1"/>
  <c r="AQ297" i="1"/>
  <c r="AT603" i="1"/>
  <c r="AX162" i="1"/>
  <c r="AS491" i="1"/>
  <c r="AZ575" i="1"/>
  <c r="AX333" i="1"/>
  <c r="AT139" i="1"/>
  <c r="AT424" i="1"/>
  <c r="AR269" i="1"/>
  <c r="BA550" i="1"/>
  <c r="AT214" i="1"/>
  <c r="AP610" i="1"/>
  <c r="AT216" i="1"/>
  <c r="AX101" i="1"/>
  <c r="AY394" i="1"/>
  <c r="BA181" i="1"/>
  <c r="AZ571" i="1"/>
  <c r="AU96" i="1"/>
  <c r="AW627" i="1"/>
  <c r="AR270" i="1"/>
  <c r="AU407" i="1"/>
  <c r="BA415" i="1"/>
  <c r="AT601" i="1"/>
  <c r="AT316" i="1"/>
  <c r="AY173" i="1"/>
  <c r="BA260" i="1"/>
  <c r="AZ546" i="1"/>
  <c r="AS530" i="1"/>
  <c r="AZ28" i="1"/>
  <c r="AX607" i="1"/>
  <c r="BA334" i="1"/>
  <c r="AZ141" i="1"/>
  <c r="AY101" i="1"/>
  <c r="AX176" i="1"/>
  <c r="AU467" i="1"/>
  <c r="BA164" i="1"/>
  <c r="AU201" i="1"/>
  <c r="AT633" i="1"/>
  <c r="AV137" i="1"/>
  <c r="AR110" i="1"/>
  <c r="AP292" i="1"/>
  <c r="BA235" i="1"/>
  <c r="AX220" i="1"/>
  <c r="AQ362" i="1"/>
  <c r="AS616" i="1"/>
  <c r="BA323" i="1"/>
  <c r="AZ301" i="1"/>
  <c r="AV217" i="1"/>
  <c r="AY447" i="1"/>
  <c r="AZ176" i="1"/>
  <c r="AU86" i="1"/>
  <c r="AY514" i="1"/>
  <c r="AZ33" i="1"/>
  <c r="AS81" i="1"/>
  <c r="AR359" i="1"/>
  <c r="AV581" i="1"/>
  <c r="AS34" i="1"/>
  <c r="AY52" i="1"/>
  <c r="AY10" i="1"/>
  <c r="AY313" i="1"/>
  <c r="AS461" i="1"/>
  <c r="AX80" i="1"/>
  <c r="AQ193" i="1"/>
  <c r="AR299" i="1"/>
  <c r="AT550" i="1"/>
  <c r="AU577" i="1"/>
  <c r="AT602" i="1"/>
  <c r="AR233" i="1"/>
  <c r="AY25" i="1"/>
  <c r="AZ596" i="1"/>
  <c r="AW552" i="1"/>
  <c r="BA263" i="1"/>
  <c r="AX246" i="1"/>
  <c r="AT430" i="1"/>
  <c r="AZ298" i="1"/>
  <c r="AY422" i="1"/>
  <c r="BA483" i="1"/>
  <c r="AS194" i="1"/>
  <c r="AW555" i="1"/>
  <c r="AV621" i="1"/>
  <c r="AZ360" i="1"/>
  <c r="BA160" i="1"/>
  <c r="AZ522" i="1"/>
  <c r="AY345" i="1"/>
  <c r="AY249" i="1"/>
  <c r="AR597" i="1"/>
  <c r="AY540" i="1"/>
  <c r="AX173" i="1"/>
  <c r="AS16" i="1"/>
  <c r="BA291" i="1"/>
  <c r="AP623" i="1"/>
  <c r="BA636" i="1"/>
  <c r="AS243" i="1"/>
  <c r="AS620" i="1"/>
  <c r="AX552" i="1"/>
  <c r="AW71" i="1"/>
  <c r="AQ625" i="1"/>
  <c r="BA13" i="1"/>
  <c r="BA373" i="1"/>
  <c r="AV5" i="1"/>
  <c r="AS269" i="1"/>
  <c r="AW577" i="1"/>
  <c r="AZ101" i="1"/>
  <c r="AS487" i="1"/>
  <c r="AV172" i="1"/>
  <c r="AS142" i="1"/>
  <c r="AW140" i="1"/>
  <c r="AV587" i="1"/>
  <c r="AW117" i="1"/>
  <c r="AU236" i="1"/>
  <c r="BA288" i="1"/>
  <c r="AV487" i="1"/>
  <c r="AU266" i="1"/>
  <c r="BA197" i="1"/>
  <c r="AS231" i="1"/>
  <c r="AS498" i="1"/>
  <c r="AT213" i="1"/>
  <c r="AR610" i="1"/>
  <c r="AQ431" i="1"/>
  <c r="AS425" i="1"/>
  <c r="AX105" i="1"/>
  <c r="AZ542" i="1"/>
  <c r="AQ195" i="1"/>
  <c r="AR616" i="1"/>
  <c r="AS312" i="1"/>
  <c r="AU231" i="1"/>
  <c r="AY266" i="1"/>
  <c r="AX345" i="1"/>
  <c r="AV585" i="1"/>
  <c r="AT319" i="1"/>
  <c r="AY327" i="1"/>
  <c r="AW487" i="1"/>
  <c r="AZ467" i="1"/>
  <c r="AZ308" i="1"/>
  <c r="AZ523" i="1"/>
  <c r="AX97" i="1"/>
  <c r="AU270" i="1"/>
  <c r="AT436" i="1"/>
  <c r="AW218" i="1"/>
  <c r="AP424" i="1"/>
  <c r="AV562" i="1"/>
  <c r="AZ152" i="1"/>
  <c r="AZ423" i="1"/>
  <c r="AQ12" i="1"/>
  <c r="AY358" i="1"/>
  <c r="AY379" i="1"/>
  <c r="BA210" i="1"/>
  <c r="AU206" i="1"/>
  <c r="AP534" i="1"/>
  <c r="AS420" i="1"/>
  <c r="AZ598" i="1"/>
  <c r="AV361" i="1"/>
  <c r="AS636" i="1"/>
  <c r="AW360" i="1"/>
  <c r="AS505" i="1"/>
  <c r="AT364" i="1"/>
  <c r="AP239" i="1"/>
  <c r="AZ348" i="1"/>
  <c r="AT457" i="1"/>
  <c r="AQ327" i="1"/>
  <c r="BA134" i="1"/>
  <c r="AU314" i="1"/>
  <c r="AR231" i="1"/>
  <c r="BA112" i="1"/>
  <c r="AU486" i="1"/>
  <c r="AW288" i="1"/>
  <c r="AQ530" i="1"/>
  <c r="AZ170" i="1"/>
  <c r="AP633" i="1"/>
  <c r="AS21" i="1"/>
  <c r="AS619" i="1"/>
  <c r="AX264" i="1"/>
  <c r="AU168" i="1"/>
  <c r="AW79" i="1"/>
  <c r="AW491" i="1"/>
  <c r="AX541" i="1"/>
  <c r="AW327" i="1"/>
  <c r="AP551" i="1"/>
  <c r="BA304" i="1"/>
  <c r="AP80" i="1"/>
  <c r="AP212" i="1"/>
  <c r="BA371" i="1"/>
  <c r="AU223" i="1"/>
  <c r="AX455" i="1"/>
  <c r="AQ370" i="1"/>
  <c r="AQ541" i="1"/>
  <c r="AP553" i="1"/>
  <c r="BA538" i="1"/>
  <c r="AP226" i="1"/>
  <c r="AX579" i="1"/>
  <c r="AW635" i="1"/>
  <c r="AT628" i="1"/>
  <c r="AW483" i="1"/>
  <c r="AS14" i="1"/>
  <c r="AV110" i="1"/>
  <c r="BA295" i="1"/>
  <c r="AV222" i="1"/>
  <c r="AX513" i="1"/>
  <c r="AX315" i="1"/>
  <c r="AS226" i="1"/>
  <c r="AY193" i="1"/>
  <c r="AY423" i="1"/>
  <c r="AR325" i="1"/>
  <c r="BA82" i="1"/>
  <c r="BA364" i="1"/>
  <c r="AR82" i="1"/>
  <c r="AV204" i="1"/>
  <c r="AW216" i="1"/>
  <c r="AR342" i="1"/>
  <c r="AQ420" i="1"/>
  <c r="AP579" i="1"/>
  <c r="AX621" i="1"/>
  <c r="AW371" i="1"/>
  <c r="AY494" i="1"/>
  <c r="AY194" i="1"/>
  <c r="BA110" i="1"/>
  <c r="AT112" i="1"/>
  <c r="AT539" i="1"/>
  <c r="AR25" i="1"/>
  <c r="AZ112" i="1"/>
  <c r="AR478" i="1"/>
  <c r="AX494" i="1"/>
  <c r="BA167" i="1"/>
  <c r="AP403" i="1"/>
  <c r="AV544" i="1"/>
  <c r="AR19" i="1"/>
  <c r="AV290" i="1"/>
  <c r="AR242" i="1"/>
  <c r="AV24" i="1"/>
  <c r="AP611" i="1"/>
  <c r="AV546" i="1"/>
  <c r="AQ208" i="1"/>
  <c r="AW493" i="1"/>
  <c r="AR618" i="1"/>
  <c r="AS367" i="1"/>
  <c r="AT76" i="1"/>
  <c r="AY100" i="1"/>
  <c r="AZ222" i="1"/>
  <c r="AY382" i="1"/>
  <c r="AT357" i="1"/>
  <c r="AZ331" i="1"/>
  <c r="AP214" i="1"/>
  <c r="AR187" i="1"/>
  <c r="AP170" i="1"/>
  <c r="AU80" i="1"/>
  <c r="AS407" i="1"/>
  <c r="AY145" i="1"/>
  <c r="AX22" i="1"/>
  <c r="AY601" i="1"/>
  <c r="AW80" i="1"/>
  <c r="BA444" i="1"/>
  <c r="AP478" i="1"/>
  <c r="AS42" i="1"/>
  <c r="AS603" i="1"/>
  <c r="AY78" i="1"/>
  <c r="AV111" i="1"/>
  <c r="AR52" i="1"/>
  <c r="AW193" i="1"/>
  <c r="AZ444" i="1"/>
  <c r="AX630" i="1"/>
  <c r="AZ256" i="1"/>
  <c r="AY230" i="1"/>
  <c r="AP402" i="1"/>
  <c r="AX52" i="1"/>
  <c r="AY221" i="1"/>
  <c r="AZ492" i="1"/>
  <c r="AX136" i="1"/>
  <c r="AY270" i="1"/>
  <c r="AR222" i="1"/>
  <c r="AU614" i="1"/>
  <c r="BA332" i="1"/>
  <c r="AX367" i="1"/>
  <c r="AY408" i="1"/>
  <c r="BA230" i="1"/>
  <c r="AV357" i="1"/>
  <c r="AX31" i="1"/>
  <c r="AR215" i="1"/>
  <c r="AW56" i="1"/>
  <c r="AV52" i="1"/>
  <c r="AV371" i="1"/>
  <c r="BA376" i="1"/>
  <c r="AV271" i="1"/>
  <c r="AR29" i="1"/>
  <c r="AT342" i="1"/>
  <c r="AT227" i="1"/>
  <c r="AT63" i="1"/>
  <c r="AZ375" i="1"/>
  <c r="BA239" i="1"/>
  <c r="AW366" i="1"/>
  <c r="AS185" i="1"/>
  <c r="AZ517" i="1"/>
  <c r="AV474" i="1"/>
  <c r="AV241" i="1"/>
  <c r="AS229" i="1"/>
  <c r="AP608" i="1"/>
  <c r="AP332" i="1"/>
  <c r="AW363" i="1"/>
  <c r="AY220" i="1"/>
  <c r="AZ51" i="1"/>
  <c r="AP42" i="1"/>
  <c r="AQ589" i="1"/>
  <c r="AX499" i="1"/>
  <c r="AU79" i="1"/>
  <c r="BA623" i="1"/>
  <c r="AY208" i="1"/>
  <c r="AY227" i="1"/>
  <c r="AY590" i="1"/>
  <c r="AX417" i="1"/>
  <c r="AU209" i="1"/>
  <c r="AX371" i="1"/>
  <c r="AZ385" i="1"/>
  <c r="AP50" i="1"/>
  <c r="AT293" i="1"/>
  <c r="AX549" i="1"/>
  <c r="AZ41" i="1"/>
  <c r="AZ53" i="1"/>
  <c r="AS288" i="1"/>
  <c r="AX221" i="1"/>
  <c r="AY253" i="1"/>
  <c r="AT613" i="1"/>
  <c r="AR45" i="1"/>
  <c r="AS47" i="1"/>
  <c r="AZ221" i="1"/>
  <c r="AS26" i="1"/>
  <c r="AS292" i="1"/>
  <c r="BA271" i="1"/>
  <c r="AR547" i="1"/>
  <c r="AT629" i="1"/>
  <c r="AU296" i="1"/>
  <c r="AR550" i="1"/>
  <c r="AR625" i="1"/>
  <c r="AT48" i="1"/>
  <c r="AU342" i="1"/>
  <c r="AR627" i="1"/>
  <c r="AY42" i="1"/>
  <c r="AQ75" i="1"/>
  <c r="AX184" i="1"/>
  <c r="AW23" i="1"/>
  <c r="AP221" i="1"/>
  <c r="AT110" i="1"/>
  <c r="AP492" i="1"/>
  <c r="AZ207" i="1"/>
  <c r="AZ143" i="1"/>
  <c r="AX502" i="1"/>
  <c r="AX144" i="1"/>
  <c r="AX29" i="1"/>
  <c r="AT386" i="1"/>
  <c r="AT553" i="1"/>
  <c r="AU482" i="1"/>
  <c r="AV30" i="1"/>
  <c r="AX209" i="1"/>
  <c r="AW636" i="1"/>
  <c r="AP284" i="1"/>
  <c r="AS29" i="1"/>
  <c r="AV398" i="1"/>
  <c r="AR254" i="1"/>
  <c r="AP31" i="1"/>
  <c r="AW423" i="1"/>
  <c r="BA131" i="1"/>
  <c r="AT154" i="1"/>
  <c r="AW78" i="1"/>
  <c r="AW619" i="1"/>
  <c r="AT252" i="1"/>
  <c r="AY28" i="1"/>
  <c r="AY383" i="1"/>
  <c r="AT251" i="1"/>
  <c r="AY74" i="1"/>
  <c r="AZ372" i="1"/>
  <c r="AU262" i="1"/>
  <c r="AS221" i="1"/>
  <c r="AS349" i="1"/>
  <c r="BA331" i="1"/>
  <c r="AR74" i="1"/>
  <c r="AS342" i="1"/>
  <c r="AY23" i="1"/>
  <c r="AP74" i="1"/>
  <c r="AY181" i="1"/>
  <c r="AW303" i="1"/>
  <c r="AU220" i="1"/>
  <c r="AT348" i="1"/>
  <c r="AZ609" i="1"/>
  <c r="AZ246" i="1"/>
  <c r="AV253" i="1"/>
  <c r="AS372" i="1"/>
  <c r="AV296" i="1"/>
  <c r="AW226" i="1"/>
  <c r="AP241" i="1"/>
  <c r="AS348" i="1"/>
  <c r="AW589" i="1"/>
  <c r="AZ213" i="1"/>
  <c r="AZ616" i="1"/>
  <c r="AY626" i="1"/>
  <c r="AS79" i="1"/>
  <c r="AY400" i="1"/>
  <c r="AT262" i="1"/>
  <c r="AU225" i="1"/>
  <c r="AR170" i="1"/>
  <c r="AW48" i="1"/>
  <c r="AY551" i="1"/>
  <c r="BA479" i="1"/>
  <c r="AW84" i="1"/>
  <c r="BA193" i="1"/>
  <c r="BA199" i="1"/>
  <c r="AP223" i="1"/>
  <c r="AR224" i="1"/>
  <c r="AT416" i="1"/>
  <c r="AQ138" i="1"/>
  <c r="AZ77" i="1"/>
  <c r="AV629" i="1"/>
  <c r="AX553" i="1"/>
  <c r="AY368" i="1"/>
  <c r="AP228" i="1"/>
  <c r="AT541" i="1"/>
  <c r="AS239" i="1"/>
  <c r="AT210" i="1"/>
  <c r="AZ633" i="1"/>
  <c r="AS97" i="1"/>
  <c r="AZ615" i="1"/>
  <c r="AW600" i="1"/>
  <c r="AQ543" i="1"/>
  <c r="AS476" i="1"/>
  <c r="AZ262" i="1"/>
  <c r="AX153" i="1"/>
  <c r="AY520" i="1"/>
  <c r="BA24" i="1"/>
  <c r="AV184" i="1"/>
  <c r="AS225" i="1"/>
  <c r="AP346" i="1"/>
  <c r="AR85" i="1"/>
  <c r="AS290" i="1"/>
  <c r="AP609" i="1"/>
  <c r="AS599" i="1"/>
  <c r="AR71" i="1"/>
  <c r="AZ577" i="1"/>
  <c r="AQ225" i="1"/>
  <c r="AX619" i="1"/>
  <c r="BA634" i="1"/>
  <c r="AT291" i="1"/>
  <c r="AZ214" i="1"/>
  <c r="AW187" i="1"/>
  <c r="AS232" i="1"/>
  <c r="AY342" i="1"/>
  <c r="AV19" i="1"/>
  <c r="AS431" i="1"/>
  <c r="AV547" i="1"/>
  <c r="AT297" i="1"/>
  <c r="BA43" i="1"/>
  <c r="AV218" i="1"/>
  <c r="AY366" i="1"/>
  <c r="AU19" i="1"/>
  <c r="AP77" i="1"/>
  <c r="AQ226" i="1"/>
  <c r="AV211" i="1"/>
  <c r="AX261" i="1"/>
  <c r="AS617" i="1"/>
  <c r="AY165" i="1"/>
  <c r="AX79" i="1"/>
  <c r="AP616" i="1"/>
  <c r="AS85" i="1"/>
  <c r="AW219" i="1"/>
  <c r="BA254" i="1"/>
  <c r="AW342" i="1"/>
  <c r="AV402" i="1"/>
  <c r="AZ345" i="1"/>
  <c r="AX366" i="1"/>
  <c r="AR210" i="1"/>
  <c r="AS630" i="1"/>
  <c r="AR630" i="1"/>
  <c r="AY206" i="1"/>
  <c r="AY469" i="1"/>
  <c r="AW243" i="1"/>
  <c r="AY330" i="1"/>
  <c r="AT80" i="1"/>
  <c r="AX325" i="1"/>
  <c r="AU218" i="1"/>
  <c r="BA342" i="1"/>
  <c r="AR543" i="1"/>
  <c r="BA422" i="1"/>
  <c r="AW383" i="1"/>
  <c r="AV269" i="1"/>
  <c r="AZ20" i="1"/>
  <c r="AP217" i="1"/>
  <c r="BA545" i="1"/>
  <c r="BA467" i="1"/>
  <c r="AV588" i="1"/>
  <c r="AV367" i="1"/>
  <c r="AX370" i="1"/>
  <c r="AW229" i="1"/>
  <c r="AX307" i="1"/>
  <c r="AR484" i="1"/>
  <c r="AT85" i="1"/>
  <c r="AX483" i="1"/>
  <c r="AW46" i="1"/>
  <c r="AZ431" i="1"/>
  <c r="AT228" i="1"/>
  <c r="AW290" i="1"/>
  <c r="BA587" i="1"/>
  <c r="AV550" i="1"/>
  <c r="AW606" i="1"/>
  <c r="AX493" i="1"/>
  <c r="AT193" i="1"/>
  <c r="AT218" i="1"/>
  <c r="AQ268" i="1"/>
  <c r="AZ376" i="1"/>
  <c r="AP222" i="1"/>
  <c r="AZ289" i="1"/>
  <c r="AR598" i="1"/>
  <c r="AT292" i="1"/>
  <c r="AY363" i="1"/>
  <c r="BA86" i="1"/>
  <c r="AU612" i="1"/>
  <c r="AY550" i="1"/>
  <c r="BA204" i="1"/>
  <c r="AZ442" i="1"/>
  <c r="AY51" i="1"/>
  <c r="AX262" i="1"/>
  <c r="AT597" i="1"/>
  <c r="BA228" i="1"/>
  <c r="AT135" i="1"/>
  <c r="BA28" i="1"/>
  <c r="AQ620" i="1"/>
  <c r="AY332" i="1"/>
  <c r="AU334" i="1"/>
  <c r="AR124" i="1"/>
  <c r="AR341" i="1"/>
  <c r="BA27" i="1"/>
  <c r="AT21" i="1"/>
  <c r="AP218" i="1"/>
  <c r="AR225" i="1"/>
  <c r="AZ6" i="1"/>
  <c r="AZ24" i="1"/>
  <c r="AY184" i="1"/>
  <c r="BA207" i="1"/>
  <c r="AZ49" i="1"/>
  <c r="AX615" i="1"/>
  <c r="AX560" i="1"/>
  <c r="AX23" i="1"/>
  <c r="AT226" i="1"/>
  <c r="AZ200" i="1"/>
  <c r="AW333" i="1"/>
  <c r="AS478" i="1"/>
  <c r="AP308" i="1"/>
  <c r="AP169" i="1"/>
  <c r="AW325" i="1"/>
  <c r="AV207" i="1"/>
  <c r="AS591" i="1"/>
  <c r="BA624" i="1"/>
  <c r="BA448" i="1"/>
  <c r="AW112" i="1"/>
  <c r="AU332" i="1"/>
  <c r="AY296" i="1"/>
  <c r="AV614" i="1"/>
  <c r="AY176" i="1"/>
  <c r="AT576" i="1"/>
  <c r="AU615" i="1"/>
  <c r="BA620" i="1"/>
  <c r="AS359" i="1"/>
  <c r="AX77" i="1"/>
  <c r="AZ81" i="1"/>
  <c r="AX312" i="1"/>
  <c r="AP267" i="1"/>
  <c r="AR628" i="1"/>
  <c r="AQ261" i="1"/>
  <c r="AU27" i="1"/>
  <c r="AY544" i="1"/>
  <c r="AT75" i="1"/>
  <c r="AP269" i="1"/>
  <c r="AX634" i="1"/>
  <c r="AV307" i="1"/>
  <c r="AY482" i="1"/>
  <c r="AS235" i="1"/>
  <c r="AU112" i="1"/>
  <c r="AP113" i="1"/>
  <c r="BA81" i="1"/>
  <c r="AT575" i="1"/>
  <c r="AY103" i="1"/>
  <c r="AX368" i="1"/>
  <c r="AZ79" i="1"/>
  <c r="AS227" i="1"/>
  <c r="AX361" i="1"/>
  <c r="AY338" i="1"/>
  <c r="AT423" i="1"/>
  <c r="AX28" i="1"/>
  <c r="AS610" i="1"/>
  <c r="AU238" i="1"/>
  <c r="AZ361" i="1"/>
  <c r="AW548" i="1"/>
  <c r="AR293" i="1"/>
  <c r="BA251" i="1"/>
  <c r="AP55" i="1"/>
  <c r="AX326" i="1"/>
  <c r="AS52" i="1"/>
  <c r="AU237" i="1"/>
  <c r="BA528" i="1"/>
  <c r="AY291" i="1"/>
  <c r="AV205" i="1"/>
  <c r="AX51" i="1"/>
  <c r="AY577" i="1"/>
  <c r="AR590" i="1"/>
  <c r="AV61" i="1"/>
  <c r="AV613" i="1"/>
  <c r="AV348" i="1"/>
  <c r="BA299" i="1"/>
  <c r="AW270" i="1"/>
  <c r="AS299" i="1"/>
  <c r="AZ237" i="1"/>
  <c r="AR539" i="1"/>
  <c r="AP261" i="1"/>
  <c r="AW242" i="1"/>
  <c r="AZ511" i="1"/>
  <c r="AR534" i="1"/>
  <c r="AY588" i="1"/>
  <c r="AQ169" i="1"/>
  <c r="AT479" i="1"/>
  <c r="AR608" i="1"/>
  <c r="AW213" i="1"/>
  <c r="AS595" i="1"/>
  <c r="AQ614" i="1"/>
  <c r="AU600" i="1"/>
  <c r="AU210" i="1"/>
  <c r="AS399" i="1"/>
  <c r="AR367" i="1"/>
  <c r="AP545" i="1"/>
  <c r="AR600" i="1"/>
  <c r="AQ224" i="1"/>
  <c r="AV285" i="1"/>
  <c r="AX633" i="1"/>
  <c r="AR599" i="1"/>
  <c r="AU193" i="1"/>
  <c r="AZ553" i="1"/>
  <c r="AQ368" i="1"/>
  <c r="AP54" i="1"/>
  <c r="AU226" i="1"/>
  <c r="AT492" i="1"/>
  <c r="AW237" i="1"/>
  <c r="AX360" i="1"/>
  <c r="AT29" i="1"/>
  <c r="AS548" i="1"/>
  <c r="AT269" i="1"/>
  <c r="AU154" i="1"/>
  <c r="AZ418" i="1"/>
  <c r="AY87" i="1"/>
  <c r="AV203" i="1"/>
  <c r="AX618" i="1"/>
  <c r="AR450" i="1"/>
  <c r="AW215" i="1"/>
  <c r="BA289" i="1"/>
  <c r="AR78" i="1"/>
  <c r="AY93" i="1"/>
  <c r="AR228" i="1"/>
  <c r="AU488" i="1"/>
  <c r="AZ82" i="1"/>
  <c r="AY297" i="1"/>
  <c r="AW541" i="1"/>
  <c r="AU383" i="1"/>
  <c r="BA294" i="1"/>
  <c r="AT398" i="1"/>
  <c r="AY513" i="1"/>
  <c r="AY529" i="1"/>
  <c r="AQ542" i="1"/>
  <c r="AS211" i="1"/>
  <c r="AX186" i="1"/>
  <c r="BA218" i="1"/>
  <c r="AU557" i="1"/>
  <c r="AV229" i="1"/>
  <c r="BA610" i="1"/>
  <c r="AZ149" i="1"/>
  <c r="AU261" i="1"/>
  <c r="AS597" i="1"/>
  <c r="AV492" i="1"/>
  <c r="AP624" i="1"/>
  <c r="AU23" i="1"/>
  <c r="AX551" i="1"/>
  <c r="AW625" i="1"/>
  <c r="AP560" i="1"/>
  <c r="AW633" i="1"/>
  <c r="BA457" i="1"/>
  <c r="AX227" i="1"/>
  <c r="AS291" i="1"/>
  <c r="AX72" i="1"/>
  <c r="AW587" i="1"/>
  <c r="AU49" i="1"/>
  <c r="AR76" i="1"/>
  <c r="AR510" i="1"/>
  <c r="AX544" i="1"/>
  <c r="AS193" i="1"/>
  <c r="AR555" i="1"/>
  <c r="AR251" i="1"/>
  <c r="AU487" i="1"/>
  <c r="AR327" i="1"/>
  <c r="BA432" i="1"/>
  <c r="AY616" i="1"/>
  <c r="AR21" i="1"/>
  <c r="AY264" i="1"/>
  <c r="AP298" i="1"/>
  <c r="AS315" i="1"/>
  <c r="AR488" i="1"/>
  <c r="AR361" i="1"/>
  <c r="BA113" i="1"/>
  <c r="AU398" i="1"/>
  <c r="AQ617" i="1"/>
  <c r="BA300" i="1"/>
  <c r="AS594" i="1"/>
  <c r="AY228" i="1"/>
  <c r="AW72" i="1"/>
  <c r="AX597" i="1"/>
  <c r="AT554" i="1"/>
  <c r="AX530" i="1"/>
  <c r="AY454" i="1"/>
  <c r="AV293" i="1"/>
  <c r="AU253" i="1"/>
  <c r="AT72" i="1"/>
  <c r="AY630" i="1"/>
  <c r="AX292" i="1"/>
  <c r="AX596" i="1"/>
  <c r="AS296" i="1"/>
  <c r="BA282" i="1"/>
  <c r="AS252" i="1"/>
  <c r="AU588" i="1"/>
  <c r="AW51" i="1"/>
  <c r="AV618" i="1"/>
  <c r="AQ334" i="1"/>
  <c r="AW264" i="1"/>
  <c r="AX601" i="1"/>
  <c r="AV221" i="1"/>
  <c r="AU228" i="1"/>
  <c r="AU224" i="1"/>
  <c r="AU254" i="1"/>
  <c r="AY424" i="1"/>
  <c r="AY152" i="1"/>
  <c r="BA172" i="1"/>
  <c r="AQ298" i="1"/>
  <c r="AZ590" i="1"/>
  <c r="AT261" i="1"/>
  <c r="AV21" i="1"/>
  <c r="AS482" i="1"/>
  <c r="AV590" i="1"/>
  <c r="AS48" i="1"/>
  <c r="AU252" i="1"/>
  <c r="AT636" i="1"/>
  <c r="AQ235" i="1"/>
  <c r="AY598" i="1"/>
  <c r="AV403" i="1"/>
  <c r="AS545" i="1"/>
  <c r="AZ611" i="1"/>
  <c r="AU127" i="1"/>
  <c r="AZ338" i="1"/>
  <c r="AW296" i="1"/>
  <c r="AQ296" i="1"/>
  <c r="BA362" i="1"/>
  <c r="AV226" i="1"/>
  <c r="AQ187" i="1"/>
  <c r="AU222" i="1"/>
  <c r="AX447" i="1"/>
  <c r="AV486" i="1"/>
  <c r="AY209" i="1"/>
  <c r="BA72" i="1"/>
  <c r="AU284" i="1"/>
  <c r="AS72" i="1"/>
  <c r="AW45" i="1"/>
  <c r="AT111" i="1"/>
  <c r="AX65" i="1"/>
  <c r="AY252" i="1"/>
  <c r="AQ383" i="1"/>
  <c r="AZ80" i="1"/>
  <c r="AZ588" i="1"/>
  <c r="AU265" i="1"/>
  <c r="AY124" i="1"/>
  <c r="AU25" i="1"/>
  <c r="AQ232" i="1"/>
  <c r="BA635" i="1"/>
  <c r="AZ558" i="1"/>
  <c r="AV467" i="1"/>
  <c r="AP224" i="1"/>
  <c r="AQ157" i="1"/>
  <c r="AS553" i="1"/>
  <c r="AP19" i="1"/>
  <c r="AX589" i="1"/>
  <c r="AP397" i="1"/>
  <c r="AW170" i="1"/>
  <c r="AQ241" i="1"/>
  <c r="AX24" i="1"/>
  <c r="BA370" i="1"/>
  <c r="AP325" i="1"/>
  <c r="AR24" i="1"/>
  <c r="AY315" i="1"/>
  <c r="AW613" i="1"/>
  <c r="AV430" i="1"/>
  <c r="AU41" i="1"/>
  <c r="AR398" i="1"/>
  <c r="AZ320" i="1"/>
  <c r="AP144" i="1"/>
  <c r="AS424" i="1"/>
  <c r="AV391" i="1"/>
  <c r="AQ210" i="1"/>
  <c r="AR230" i="1"/>
  <c r="AP27" i="1"/>
  <c r="AV627" i="1"/>
  <c r="AX468" i="1"/>
  <c r="AS627" i="1"/>
  <c r="AS271" i="1"/>
  <c r="AP229" i="1"/>
  <c r="AZ549" i="1"/>
  <c r="AU22" i="1"/>
  <c r="AQ492" i="1"/>
  <c r="AP552" i="1"/>
  <c r="BA529" i="1"/>
  <c r="AV617" i="1"/>
  <c r="AP211" i="1"/>
  <c r="AQ478" i="1"/>
  <c r="BA25" i="1"/>
  <c r="AY204" i="1"/>
  <c r="AP76" i="1"/>
  <c r="AV332" i="1"/>
  <c r="AW492" i="1"/>
  <c r="AU26" i="1"/>
  <c r="AY97" i="1"/>
  <c r="AU609" i="1"/>
  <c r="AQ608" i="1"/>
  <c r="AV630" i="1"/>
  <c r="AZ295" i="1"/>
  <c r="AS612" i="1"/>
  <c r="AR580" i="1"/>
  <c r="AU235" i="1"/>
  <c r="AW50" i="1"/>
  <c r="AZ315" i="1"/>
  <c r="AS596" i="1"/>
  <c r="AV220" i="1"/>
  <c r="AY261" i="1"/>
  <c r="AU20" i="1"/>
  <c r="AR42" i="1"/>
  <c r="AZ231" i="1"/>
  <c r="AP84" i="1"/>
  <c r="AR540" i="1"/>
  <c r="BA374" i="1"/>
  <c r="AR338" i="1"/>
  <c r="AR212" i="1"/>
  <c r="AW73" i="1"/>
  <c r="AV216" i="1"/>
  <c r="AR205" i="1"/>
  <c r="AP111" i="1"/>
  <c r="AP370" i="1"/>
  <c r="AX255" i="1"/>
  <c r="AU74" i="1"/>
  <c r="AX478" i="1"/>
  <c r="AY302" i="1"/>
  <c r="AP482" i="1"/>
  <c r="AX217" i="1"/>
  <c r="AQ204" i="1"/>
  <c r="BA169" i="1"/>
  <c r="BA510" i="1"/>
  <c r="AV270" i="1"/>
  <c r="AQ49" i="1"/>
  <c r="AW74" i="1"/>
  <c r="AX624" i="1"/>
  <c r="AX390" i="1"/>
  <c r="AT113" i="1"/>
  <c r="AT621" i="1"/>
  <c r="AX224" i="1"/>
  <c r="AW184" i="1"/>
  <c r="AQ213" i="1"/>
  <c r="BA497" i="1"/>
  <c r="AS112" i="1"/>
  <c r="AV225" i="1"/>
  <c r="AQ41" i="1"/>
  <c r="BA221" i="1"/>
  <c r="AX635" i="1"/>
  <c r="AY255" i="1"/>
  <c r="AX558" i="1"/>
  <c r="AS415" i="1"/>
  <c r="AS423" i="1"/>
  <c r="AQ360" i="1"/>
  <c r="AU54" i="1"/>
  <c r="AW297" i="1"/>
  <c r="AQ635" i="1"/>
  <c r="AU596" i="1"/>
  <c r="AY546" i="1"/>
  <c r="AT289" i="1"/>
  <c r="AS49" i="1"/>
  <c r="AZ21" i="1"/>
  <c r="AT83" i="1"/>
  <c r="BA29" i="1"/>
  <c r="AY241" i="1"/>
  <c r="AV342" i="1"/>
  <c r="BA579" i="1"/>
  <c r="AW431" i="1"/>
  <c r="BA46" i="1"/>
  <c r="AY18" i="1"/>
  <c r="AX561" i="1"/>
  <c r="AZ341" i="1"/>
  <c r="AT215" i="1"/>
  <c r="BA265" i="1"/>
  <c r="AP270" i="1"/>
  <c r="AQ28" i="1"/>
  <c r="AW83" i="1"/>
  <c r="AT204" i="1"/>
  <c r="AR529" i="1"/>
  <c r="AZ48" i="1"/>
  <c r="AY398" i="1"/>
  <c r="AV406" i="1"/>
  <c r="AP327" i="1"/>
  <c r="AU194" i="1"/>
  <c r="BA165" i="1"/>
  <c r="BA48" i="1"/>
  <c r="AU618" i="1"/>
  <c r="AZ16" i="1"/>
  <c r="AT288" i="1"/>
  <c r="BA509" i="1"/>
  <c r="AW357" i="1"/>
  <c r="AQ289" i="1"/>
  <c r="AP121" i="1"/>
  <c r="AS384" i="1"/>
  <c r="AX180" i="1"/>
  <c r="AW595" i="1"/>
  <c r="AP207" i="1"/>
  <c r="AW210" i="1"/>
  <c r="BA130" i="1"/>
  <c r="AW284" i="1"/>
  <c r="AV308" i="1"/>
  <c r="AY248" i="1"/>
  <c r="AY541" i="1"/>
  <c r="AX369" i="1"/>
  <c r="AX526" i="1"/>
  <c r="AT595" i="1"/>
  <c r="AV219" i="1"/>
  <c r="AZ224" i="1"/>
  <c r="BA580" i="1"/>
  <c r="AR221" i="1"/>
  <c r="AW386" i="1"/>
  <c r="AV635" i="1"/>
  <c r="AP294" i="1"/>
  <c r="AZ297" i="1"/>
  <c r="AQ294" i="1"/>
  <c r="AR631" i="1"/>
  <c r="AP41" i="1"/>
  <c r="AX76" i="1"/>
  <c r="BA18" i="1"/>
  <c r="AZ391" i="1"/>
  <c r="AS289" i="1"/>
  <c r="AP26" i="1"/>
  <c r="AX113" i="1"/>
  <c r="AY289" i="1"/>
  <c r="BA70" i="1"/>
  <c r="AR26" i="1"/>
  <c r="AT634" i="1"/>
  <c r="AQ609" i="1"/>
  <c r="AR227" i="1"/>
  <c r="AW54" i="1"/>
  <c r="AS187" i="1"/>
  <c r="AS210" i="1"/>
  <c r="AZ240" i="1"/>
  <c r="AQ549" i="1"/>
  <c r="AQ348" i="1"/>
  <c r="AT208" i="1"/>
  <c r="AW422" i="1"/>
  <c r="BA247" i="1"/>
  <c r="AZ486" i="1"/>
  <c r="AY12" i="1"/>
  <c r="AQ316" i="1"/>
  <c r="AU606" i="1"/>
  <c r="AV601" i="1"/>
  <c r="AQ242" i="1"/>
  <c r="AU84" i="1"/>
  <c r="AT298" i="1"/>
  <c r="BA222" i="1"/>
  <c r="BA552" i="1"/>
  <c r="AQ5" i="1"/>
  <c r="AW47" i="1"/>
  <c r="AX45" i="1"/>
  <c r="BA486" i="1"/>
  <c r="AX46" i="1"/>
  <c r="AU72" i="1"/>
  <c r="AQ270" i="1"/>
  <c r="AX229" i="1"/>
  <c r="AQ74" i="1"/>
  <c r="AR467" i="1"/>
  <c r="AY488" i="1"/>
  <c r="AV18" i="1"/>
  <c r="AV208" i="1"/>
  <c r="AX498" i="1"/>
  <c r="AY361" i="1"/>
  <c r="AV84" i="1"/>
  <c r="AR208" i="1"/>
  <c r="BA427" i="1"/>
  <c r="AY108" i="1"/>
  <c r="BA593" i="1"/>
  <c r="AR422" i="1"/>
  <c r="AU267" i="1"/>
  <c r="AY443" i="1"/>
  <c r="AV298" i="1"/>
  <c r="AP461" i="1"/>
  <c r="AP360" i="1"/>
  <c r="AT25" i="1"/>
  <c r="AQ307" i="1"/>
  <c r="AQ223" i="1"/>
  <c r="BA79" i="1"/>
  <c r="AP28" i="1"/>
  <c r="AX531" i="1"/>
  <c r="AV316" i="1"/>
  <c r="AX291" i="1"/>
  <c r="AW232" i="1"/>
  <c r="AR621" i="1"/>
  <c r="AZ73" i="1"/>
  <c r="AW304" i="1"/>
  <c r="AU397" i="1"/>
  <c r="AZ268" i="1"/>
  <c r="BA621" i="1"/>
  <c r="AZ621" i="1"/>
  <c r="AP366" i="1"/>
  <c r="AS600" i="1"/>
  <c r="AY275" i="1"/>
  <c r="AX169" i="1"/>
  <c r="AV583" i="1"/>
  <c r="AP588" i="1"/>
  <c r="AW438" i="1"/>
  <c r="BA609" i="1"/>
  <c r="BA40" i="1"/>
  <c r="AP72" i="1"/>
  <c r="AZ424" i="1"/>
  <c r="AW27" i="1"/>
  <c r="AS24" i="1"/>
  <c r="BA615" i="1"/>
  <c r="AS383" i="1"/>
  <c r="AQ371" i="1"/>
  <c r="AZ547" i="1"/>
  <c r="BA8" i="1"/>
  <c r="AU316" i="1"/>
  <c r="AZ479" i="1"/>
  <c r="AP488" i="1"/>
  <c r="AV237" i="1"/>
  <c r="AQ479" i="1"/>
  <c r="BA480" i="1"/>
  <c r="AX143" i="1"/>
  <c r="AY617" i="1"/>
  <c r="AP85" i="1"/>
  <c r="AY364" i="1"/>
  <c r="AR364" i="1"/>
  <c r="AW52" i="1"/>
  <c r="AP597" i="1"/>
  <c r="BA544" i="1"/>
  <c r="AZ604" i="1"/>
  <c r="AW204" i="1"/>
  <c r="AT185" i="1"/>
  <c r="AX56" i="1"/>
  <c r="AU233" i="1"/>
  <c r="AZ589" i="1"/>
  <c r="AW209" i="1"/>
  <c r="AU229" i="1"/>
  <c r="AY17" i="1"/>
  <c r="BA357" i="1"/>
  <c r="AT49" i="1"/>
  <c r="AW251" i="1"/>
  <c r="AW610" i="1"/>
  <c r="AS552" i="1"/>
  <c r="AY112" i="1"/>
  <c r="AW624" i="1"/>
  <c r="AU431" i="1"/>
  <c r="AU232" i="1"/>
  <c r="AP629" i="1"/>
  <c r="AU549" i="1"/>
  <c r="AS580" i="1"/>
  <c r="AU357" i="1"/>
  <c r="AT170" i="1"/>
  <c r="AX236" i="1"/>
  <c r="AR220" i="1"/>
  <c r="BA262" i="1"/>
  <c r="AQ113" i="1"/>
  <c r="BA614" i="1"/>
  <c r="AQ439" i="1"/>
  <c r="AT225" i="1"/>
  <c r="AU619" i="1"/>
  <c r="AP112" i="1"/>
  <c r="AT264" i="1"/>
  <c r="AW113" i="1"/>
  <c r="AZ316" i="1"/>
  <c r="AW150" i="1"/>
  <c r="AT331" i="1"/>
  <c r="AX539" i="1"/>
  <c r="AR486" i="1"/>
  <c r="AZ327" i="1"/>
  <c r="AP331" i="1"/>
  <c r="AR544" i="1"/>
  <c r="AU299" i="1"/>
  <c r="AP153" i="1"/>
  <c r="AZ220" i="1"/>
  <c r="BA571" i="1"/>
  <c r="AU205" i="1"/>
  <c r="BA174" i="1"/>
  <c r="AU336" i="1"/>
  <c r="BA383" i="1"/>
  <c r="BA41" i="1"/>
  <c r="AX309" i="1"/>
  <c r="AS204" i="1"/>
  <c r="AX78" i="1"/>
  <c r="AY222" i="1"/>
  <c r="AX247" i="1"/>
  <c r="AX210" i="1"/>
  <c r="AZ35" i="1"/>
  <c r="AW268" i="1"/>
  <c r="AU361" i="1"/>
  <c r="AZ169" i="1"/>
  <c r="AS346" i="1"/>
  <c r="AX215" i="1"/>
  <c r="AU52" i="1"/>
  <c r="AX196" i="1"/>
  <c r="BA541" i="1"/>
  <c r="AR241" i="1"/>
  <c r="AW550" i="1"/>
  <c r="BA464" i="1"/>
  <c r="AW217" i="1"/>
  <c r="BA240" i="1"/>
  <c r="AP361" i="1"/>
  <c r="AT77" i="1"/>
  <c r="BA26" i="1"/>
  <c r="AU399" i="1"/>
  <c r="AR218" i="1"/>
  <c r="AS422" i="1"/>
  <c r="AW332" i="1"/>
  <c r="BA217" i="1"/>
  <c r="AU51" i="1"/>
  <c r="AV48" i="1"/>
  <c r="AU5" i="1"/>
  <c r="AW252" i="1"/>
  <c r="AW478" i="1"/>
  <c r="AZ211" i="1"/>
  <c r="AT268" i="1"/>
  <c r="AY41" i="1"/>
  <c r="AU371" i="1"/>
  <c r="BA62" i="1"/>
  <c r="AW169" i="1"/>
  <c r="AW549" i="1"/>
  <c r="AX267" i="1"/>
  <c r="AX26" i="1"/>
  <c r="AT284" i="1"/>
  <c r="AU241" i="1"/>
  <c r="AS240" i="1"/>
  <c r="AS263" i="1"/>
  <c r="AZ204" i="1"/>
  <c r="AQ364" i="1"/>
  <c r="AT50" i="1"/>
  <c r="AT361" i="1"/>
  <c r="AY113" i="1"/>
  <c r="AS529" i="1"/>
  <c r="AR553" i="1"/>
  <c r="AW506" i="1"/>
  <c r="AT307" i="1"/>
  <c r="AT546" i="1"/>
  <c r="AV369" i="1"/>
  <c r="AS325" i="1"/>
  <c r="AS368" i="1"/>
  <c r="AQ403" i="1"/>
  <c r="AW612" i="1"/>
  <c r="AT153" i="1"/>
  <c r="BA413" i="1"/>
  <c r="AX485" i="1"/>
  <c r="AY32" i="1"/>
  <c r="AU216" i="1"/>
  <c r="AT327" i="1"/>
  <c r="AR294" i="1"/>
  <c r="AZ218" i="1"/>
  <c r="AT614" i="1"/>
  <c r="AQ73" i="1"/>
  <c r="AZ113" i="1"/>
  <c r="AV71" i="1"/>
  <c r="AY192" i="1"/>
  <c r="AX21" i="1"/>
  <c r="AU207" i="1"/>
  <c r="AQ228" i="1"/>
  <c r="AP348" i="1"/>
  <c r="BA201" i="1"/>
  <c r="BA109" i="1"/>
  <c r="AU295" i="1"/>
  <c r="AR28" i="1"/>
  <c r="AZ552" i="1"/>
  <c r="AZ410" i="1"/>
  <c r="AW41" i="1"/>
  <c r="AZ241" i="1"/>
  <c r="AV479" i="1"/>
  <c r="AV399" i="1"/>
  <c r="AW105" i="1"/>
  <c r="AS220" i="1"/>
  <c r="AX71" i="1"/>
  <c r="AR424" i="1"/>
  <c r="AT5" i="1"/>
  <c r="AP315" i="1"/>
  <c r="BA232" i="1"/>
  <c r="AS45" i="1"/>
  <c r="AW620" i="1"/>
  <c r="BA170" i="1"/>
  <c r="AT403" i="1"/>
  <c r="AX213" i="1"/>
  <c r="BA618" i="1"/>
  <c r="AQ291" i="1"/>
  <c r="AU271" i="1"/>
  <c r="AZ531" i="1"/>
  <c r="BA407" i="1"/>
  <c r="AW160" i="1"/>
  <c r="AX385" i="1"/>
  <c r="BA105" i="1"/>
  <c r="AV268" i="1"/>
  <c r="AV540" i="1"/>
  <c r="BA243" i="1"/>
  <c r="AS153" i="1"/>
  <c r="AX73" i="1"/>
  <c r="AY180" i="1"/>
  <c r="AR316" i="1"/>
  <c r="AR258" i="1"/>
  <c r="AT27" i="1"/>
  <c r="AY267" i="1"/>
  <c r="AP483" i="1"/>
  <c r="AS75" i="1"/>
  <c r="BA34" i="1"/>
  <c r="AW262" i="1"/>
  <c r="AZ228" i="1"/>
  <c r="AU29" i="1"/>
  <c r="AQ51" i="1"/>
  <c r="AY578" i="1"/>
  <c r="AT184" i="1"/>
  <c r="AZ629" i="1"/>
  <c r="AZ600" i="1"/>
  <c r="AS73" i="1"/>
  <c r="AU599" i="1"/>
  <c r="AY627" i="1"/>
  <c r="AS262" i="1"/>
  <c r="AW227" i="1"/>
  <c r="BA85" i="1"/>
  <c r="AS483" i="1"/>
  <c r="AQ596" i="1"/>
  <c r="AY600" i="1"/>
  <c r="AY587" i="1"/>
  <c r="AZ622" i="1"/>
  <c r="AP233" i="1"/>
  <c r="AX364" i="1"/>
  <c r="AV233" i="1"/>
  <c r="BA598" i="1"/>
  <c r="AV456" i="1"/>
  <c r="AX545" i="1"/>
  <c r="AS309" i="1"/>
  <c r="AR263" i="1"/>
  <c r="AS297" i="1"/>
  <c r="AT223" i="1"/>
  <c r="AQ552" i="1"/>
  <c r="AY284" i="1"/>
  <c r="AT542" i="1"/>
  <c r="AU111" i="1"/>
  <c r="AX193" i="1"/>
  <c r="BA428" i="1"/>
  <c r="AR431" i="1"/>
  <c r="AX304" i="1"/>
  <c r="BA367" i="1"/>
  <c r="BA42" i="1"/>
  <c r="AT420" i="1"/>
  <c r="AY283" i="1"/>
  <c r="AZ50" i="1"/>
  <c r="AX403" i="1"/>
  <c r="AZ482" i="1"/>
  <c r="AY357" i="1"/>
  <c r="BA19" i="1"/>
  <c r="AR360" i="1"/>
  <c r="AS285" i="1"/>
  <c r="AY485" i="1"/>
  <c r="AY136" i="1"/>
  <c r="AQ251" i="1"/>
  <c r="AQ86" i="1"/>
  <c r="BA619" i="1"/>
  <c r="AT172" i="1"/>
  <c r="AU291" i="1"/>
  <c r="AV224" i="1"/>
  <c r="AT368" i="1"/>
  <c r="AT622" i="1"/>
  <c r="AY331" i="1"/>
  <c r="AX406" i="1"/>
  <c r="AQ366" i="1"/>
  <c r="AV488" i="1"/>
  <c r="AR232" i="1"/>
  <c r="AY205" i="1"/>
  <c r="AS224" i="1"/>
  <c r="AP5" i="1"/>
  <c r="AW222" i="1"/>
  <c r="AZ543" i="1"/>
  <c r="AW271" i="1"/>
  <c r="AQ290" i="1"/>
  <c r="AZ126" i="1"/>
  <c r="BA51" i="1"/>
  <c r="AP213" i="1"/>
  <c r="AY589" i="1"/>
  <c r="AT360" i="1"/>
  <c r="AX119" i="1"/>
  <c r="AR240" i="1"/>
  <c r="AQ529" i="1"/>
  <c r="AQ423" i="1"/>
  <c r="AY416" i="1"/>
  <c r="AW622" i="1"/>
  <c r="AX6" i="1"/>
  <c r="AY521" i="1"/>
  <c r="AY370" i="1"/>
  <c r="AP227" i="1"/>
  <c r="AY576" i="1"/>
  <c r="AT374" i="1"/>
  <c r="AT484" i="1"/>
  <c r="AR298" i="1"/>
  <c r="AR234" i="1"/>
  <c r="AQ630" i="1"/>
  <c r="AZ140" i="1"/>
  <c r="AS264" i="1"/>
  <c r="AQ112" i="1"/>
  <c r="AX488" i="1"/>
  <c r="BA213" i="1"/>
  <c r="BA548" i="1"/>
  <c r="AZ27" i="1"/>
  <c r="BA599" i="1"/>
  <c r="AY570" i="1"/>
  <c r="AP500" i="1"/>
  <c r="AZ115" i="1"/>
  <c r="AP589" i="1"/>
  <c r="AY545" i="1"/>
  <c r="AQ442" i="1"/>
  <c r="AQ611" i="1"/>
  <c r="AW453" i="1"/>
  <c r="BA461" i="1"/>
  <c r="AY167" i="1"/>
  <c r="AV551" i="1"/>
  <c r="AU82" i="1"/>
  <c r="AT490" i="1"/>
  <c r="BA77" i="1"/>
  <c r="AZ559" i="1"/>
  <c r="AP86" i="1"/>
  <c r="AW347" i="1"/>
  <c r="AR75" i="1"/>
  <c r="AR308" i="1"/>
  <c r="AR236" i="1"/>
  <c r="AP262" i="1"/>
  <c r="AX603" i="1"/>
  <c r="AY543" i="1"/>
  <c r="AU288" i="1"/>
  <c r="BA423" i="1"/>
  <c r="BA205" i="1"/>
  <c r="AQ72" i="1"/>
  <c r="AR402" i="1"/>
  <c r="AZ460" i="1"/>
  <c r="AS212" i="1"/>
  <c r="AU422" i="1"/>
  <c r="AT212" i="1"/>
  <c r="AZ581" i="1"/>
  <c r="AU403" i="1"/>
  <c r="AR629" i="1"/>
  <c r="AP423" i="1"/>
  <c r="AZ184" i="1"/>
  <c r="AV20" i="1"/>
  <c r="AT545" i="1"/>
  <c r="AS205" i="1"/>
  <c r="AS265" i="1"/>
  <c r="AX338" i="1"/>
  <c r="AP289" i="1"/>
  <c r="AW623" i="1"/>
  <c r="AZ280" i="1"/>
  <c r="AV193" i="1"/>
  <c r="AS450" i="1"/>
  <c r="AR217" i="1"/>
  <c r="BA270" i="1"/>
  <c r="AW516" i="1"/>
  <c r="AY389" i="1"/>
  <c r="AS216" i="1"/>
  <c r="AT22" i="1"/>
  <c r="AP184" i="1"/>
  <c r="AU367" i="1"/>
  <c r="BA227" i="1"/>
  <c r="AZ399" i="1"/>
  <c r="AX459" i="1"/>
  <c r="AY596" i="1"/>
  <c r="AU268" i="1"/>
  <c r="AQ547" i="1"/>
  <c r="BA233" i="1"/>
  <c r="BA284" i="1"/>
  <c r="AT599" i="1"/>
  <c r="AU290" i="1"/>
  <c r="AY599" i="1"/>
  <c r="AT168" i="1"/>
  <c r="AY223" i="1"/>
  <c r="AT71" i="1"/>
  <c r="AQ45" i="1"/>
  <c r="AX334" i="1"/>
  <c r="AX204" i="1"/>
  <c r="AP372" i="1"/>
  <c r="AV295" i="1"/>
  <c r="AY263" i="1"/>
  <c r="AR492" i="1"/>
  <c r="AT596" i="1"/>
  <c r="AY169" i="1"/>
  <c r="AQ361" i="1"/>
  <c r="AS207" i="1"/>
  <c r="AZ110" i="1"/>
  <c r="BA90" i="1"/>
  <c r="AZ428" i="1"/>
  <c r="AS541" i="1"/>
  <c r="AU297" i="1"/>
  <c r="BA241" i="1"/>
  <c r="AX237" i="1"/>
  <c r="AZ595" i="1"/>
  <c r="AW224" i="1"/>
  <c r="AT367" i="1"/>
  <c r="AZ612" i="1"/>
  <c r="AQ239" i="1"/>
  <c r="AX555" i="1"/>
  <c r="AQ221" i="1"/>
  <c r="AZ307" i="1"/>
  <c r="AU21" i="1"/>
  <c r="AX199" i="1"/>
  <c r="AV215" i="1"/>
  <c r="AQ407" i="1"/>
  <c r="AR542" i="1"/>
  <c r="AV26" i="1"/>
  <c r="AS601" i="1"/>
  <c r="AT450" i="1"/>
  <c r="AV541" i="1"/>
  <c r="AT579" i="1"/>
  <c r="AR77" i="1"/>
  <c r="AU601" i="1"/>
  <c r="AU631" i="1"/>
  <c r="AX185" i="1"/>
  <c r="AR368" i="1"/>
  <c r="AT241" i="1"/>
  <c r="AY207" i="1"/>
  <c r="BA595" i="1"/>
  <c r="AZ85" i="1"/>
  <c r="AZ42" i="1"/>
  <c r="AP613" i="1"/>
  <c r="AS74" i="1"/>
  <c r="AQ27" i="1"/>
  <c r="AZ83" i="1"/>
  <c r="BA325" i="1"/>
  <c r="AY629" i="1"/>
  <c r="AY472" i="1"/>
  <c r="AY367" i="1"/>
  <c r="AS631" i="1"/>
  <c r="AV170" i="1"/>
  <c r="AX154" i="1"/>
  <c r="AX48" i="1"/>
  <c r="BA45" i="1"/>
  <c r="AX284" i="1"/>
  <c r="AV25" i="1"/>
  <c r="AZ488" i="1"/>
  <c r="AU185" i="1"/>
  <c r="AP398" i="1"/>
  <c r="BA269" i="1"/>
  <c r="AX554" i="1"/>
  <c r="AX234" i="1"/>
  <c r="AQ80" i="1"/>
  <c r="AZ210" i="1"/>
  <c r="AT54" i="1"/>
  <c r="BA350" i="1"/>
  <c r="AY478" i="1"/>
  <c r="AY401" i="1"/>
  <c r="AY81" i="1"/>
  <c r="AT271" i="1"/>
  <c r="AR635" i="1"/>
  <c r="AZ23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author>
    <author>48798173978</author>
    <author>Laura K</author>
    <author>Aleksandra Kociniak</author>
  </authors>
  <commentList>
    <comment ref="AS2" authorId="0" shapeId="0" xr:uid="{7B7C317B-6583-422A-B84C-B2035EFB93F7}">
      <text>
        <r>
          <rPr>
            <sz val="9"/>
            <color rgb="FF000000"/>
            <rFont val="Tahoma"/>
            <family val="2"/>
            <charset val="238"/>
          </rPr>
          <t xml:space="preserve">Consensus Log Po/w (swissadme)
</t>
        </r>
      </text>
    </comment>
    <comment ref="E3" authorId="1" shapeId="0" xr:uid="{E6BDCE73-EFCA-4A26-8C3D-F526F617F586}">
      <text>
        <r>
          <rPr>
            <b/>
            <sz val="9"/>
            <color indexed="81"/>
            <rFont val="Tahoma"/>
            <family val="2"/>
            <charset val="238"/>
          </rPr>
          <t>0.50 mg BID for patients in sinus rhythm and 0.25 mg BID for those with atrial fibrillation</t>
        </r>
        <r>
          <rPr>
            <sz val="9"/>
            <color indexed="81"/>
            <rFont val="Tahoma"/>
            <family val="2"/>
            <charset val="238"/>
          </rPr>
          <t xml:space="preserve">
After inclusion of a total of
477 patients, dofetilide was adjusted according to calculated
creatinine clearance.
Sinus rhythm + creatinine Cl &gt;60 ml/min: 0.50 mg BID; 
40-60 ml/min: 0.25 mg BID; 
&lt;40 ml/min, 0.25 mg QD
atrial fibrilation+40 ml/min in patients: 0.25 mg QD</t>
        </r>
      </text>
    </comment>
    <comment ref="P3" authorId="1" shapeId="0" xr:uid="{43BF87BE-6760-4BD2-8389-859252C3FF58}">
      <text>
        <r>
          <rPr>
            <b/>
            <sz val="9"/>
            <color indexed="81"/>
            <rFont val="Tahoma"/>
            <family val="2"/>
            <charset val="238"/>
          </rPr>
          <t>762+749</t>
        </r>
        <r>
          <rPr>
            <sz val="9"/>
            <color indexed="81"/>
            <rFont val="Tahoma"/>
            <family val="2"/>
            <charset val="238"/>
          </rPr>
          <t xml:space="preserve">
</t>
        </r>
      </text>
    </comment>
    <comment ref="W3" authorId="1" shapeId="0" xr:uid="{0110249A-3EC3-4F75-AB58-1A4CA14A01DC}">
      <text>
        <r>
          <rPr>
            <b/>
            <sz val="9"/>
            <color indexed="81"/>
            <rFont val="Tahoma"/>
            <family val="2"/>
            <charset val="238"/>
          </rPr>
          <t>median</t>
        </r>
        <r>
          <rPr>
            <sz val="9"/>
            <color indexed="81"/>
            <rFont val="Tahoma"/>
            <family val="2"/>
            <charset val="238"/>
          </rPr>
          <t xml:space="preserve">
439 (HF), 422 (MI) ms</t>
        </r>
      </text>
    </comment>
    <comment ref="R4" authorId="2" shapeId="0" xr:uid="{07450911-32C7-41E2-8BA9-0E456E44F19A}">
      <text>
        <r>
          <rPr>
            <sz val="9"/>
            <color indexed="81"/>
            <rFont val="Tahoma"/>
            <family val="2"/>
            <charset val="238"/>
          </rPr>
          <t>increased from 60 to 80
beats/min and subsequently to 100
beats/min</t>
        </r>
      </text>
    </comment>
    <comment ref="W4" authorId="1" shapeId="0" xr:uid="{381D05BE-FD90-4A93-91DA-814FD123F8B1}">
      <text>
        <r>
          <rPr>
            <sz val="9"/>
            <color indexed="81"/>
            <rFont val="Tahoma"/>
            <family val="2"/>
            <charset val="238"/>
          </rPr>
          <t>after 2 doses, baseline QTc was 439 ms</t>
        </r>
        <r>
          <rPr>
            <sz val="9"/>
            <color indexed="81"/>
            <rFont val="Tahoma"/>
            <family val="2"/>
            <charset val="238"/>
          </rPr>
          <t xml:space="preserve">
</t>
        </r>
      </text>
    </comment>
    <comment ref="R5" authorId="2" shapeId="0" xr:uid="{5972E70A-0613-47E8-8C34-EDBAA7F7C2B0}">
      <text>
        <r>
          <rPr>
            <sz val="9"/>
            <color indexed="81"/>
            <rFont val="Tahoma"/>
            <family val="2"/>
            <charset val="238"/>
          </rPr>
          <t>12h after famotidine (pacer turned on because of the
junctional escape rhythm)</t>
        </r>
      </text>
    </comment>
    <comment ref="W5" authorId="1" shapeId="0" xr:uid="{A1084FAD-A61B-49C3-B4FB-FF90842D41E0}">
      <text>
        <r>
          <rPr>
            <sz val="9"/>
            <color indexed="81"/>
            <rFont val="Tahoma"/>
            <family val="2"/>
            <charset val="238"/>
          </rPr>
          <t xml:space="preserve">4 h, 12 h after the first dose, baseline was 466 ms 
</t>
        </r>
      </text>
    </comment>
    <comment ref="AM5" authorId="0" shapeId="0" xr:uid="{E27B032E-3B5B-43E9-B7DA-0C0E07981013}">
      <text>
        <r>
          <rPr>
            <sz val="9"/>
            <color indexed="81"/>
            <rFont val="Tahoma"/>
            <family val="2"/>
            <charset val="238"/>
          </rPr>
          <t xml:space="preserve">Day 3, Day 5 </t>
        </r>
      </text>
    </comment>
    <comment ref="N6" authorId="1" shapeId="0" xr:uid="{EE5E4338-DBBD-4910-8B37-9E217C3EB2F7}">
      <text>
        <r>
          <rPr>
            <b/>
            <sz val="9"/>
            <color indexed="81"/>
            <rFont val="Tahoma"/>
            <family val="2"/>
            <charset val="238"/>
          </rPr>
          <t>QT interval increased and developed into torsades de pointes after her levetiracetam dose was increased: 250 mg/ 500 mg/ 1000 mg BID</t>
        </r>
      </text>
    </comment>
    <comment ref="AM6" authorId="0" shapeId="0" xr:uid="{C8F216F7-FF47-4A62-AE65-8EEEC97607CF}">
      <text>
        <r>
          <rPr>
            <sz val="9"/>
            <color indexed="81"/>
            <rFont val="Tahoma"/>
            <family val="2"/>
            <charset val="238"/>
          </rPr>
          <t xml:space="preserve">Day after presentation
</t>
        </r>
      </text>
    </comment>
    <comment ref="AM8" authorId="2" shapeId="0" xr:uid="{5A23F5C5-42D9-43CE-91AA-5BE9BC07ADF4}">
      <text>
        <r>
          <rPr>
            <sz val="9"/>
            <color indexed="81"/>
            <rFont val="Tahoma"/>
            <family val="2"/>
            <charset val="238"/>
          </rPr>
          <t xml:space="preserve">4 days of therapy
</t>
        </r>
      </text>
    </comment>
    <comment ref="C9" authorId="2" shapeId="0" xr:uid="{5A2AB32F-9EF3-442A-A411-6FE11B9359C8}">
      <text>
        <r>
          <rPr>
            <sz val="9"/>
            <color indexed="81"/>
            <rFont val="Tahoma"/>
            <family val="2"/>
            <charset val="238"/>
          </rPr>
          <t xml:space="preserve">Systematic review: Vieweg, 2013; 23812796
</t>
        </r>
      </text>
    </comment>
    <comment ref="C10" authorId="2" shapeId="0" xr:uid="{0EFD13C0-2063-40F7-A4F4-8780B0024E80}">
      <text>
        <r>
          <rPr>
            <sz val="9"/>
            <color indexed="81"/>
            <rFont val="Tahoma"/>
            <family val="2"/>
            <charset val="238"/>
          </rPr>
          <t xml:space="preserve">Systematic review: Vieweg, 2013; 23812796
</t>
        </r>
      </text>
    </comment>
    <comment ref="H10" authorId="2" shapeId="0" xr:uid="{A2518B0D-EE18-4927-951F-49DAE16555A6}">
      <text>
        <r>
          <rPr>
            <b/>
            <sz val="9"/>
            <color indexed="81"/>
            <rFont val="Tahoma"/>
            <family val="2"/>
            <charset val="238"/>
          </rPr>
          <t xml:space="preserve">Day 30 (when started risperidon) </t>
        </r>
      </text>
    </comment>
    <comment ref="C11" authorId="2" shapeId="0" xr:uid="{4D58F1FB-1A8D-4111-88B0-E1375DC6DDBA}">
      <text>
        <r>
          <rPr>
            <sz val="9"/>
            <color indexed="81"/>
            <rFont val="Tahoma"/>
            <family val="2"/>
            <charset val="238"/>
          </rPr>
          <t>Systematic review: Vieweg, 2013; 23812796</t>
        </r>
      </text>
    </comment>
    <comment ref="C12" authorId="2" shapeId="0" xr:uid="{849364B4-5318-4F4A-AC28-2049E732CD95}">
      <text>
        <r>
          <rPr>
            <sz val="9"/>
            <color indexed="81"/>
            <rFont val="Tahoma"/>
            <family val="2"/>
            <charset val="238"/>
          </rPr>
          <t>Systematic review: Vieweg, 2013; 23812796</t>
        </r>
      </text>
    </comment>
    <comment ref="R12" authorId="2" shapeId="0" xr:uid="{AA9FFC6F-E2DE-4179-B43B-995329E02595}">
      <text>
        <r>
          <rPr>
            <sz val="9"/>
            <color indexed="81"/>
            <rFont val="Tahoma"/>
            <family val="2"/>
            <charset val="238"/>
          </rPr>
          <t>before citalopram and risperidone 66</t>
        </r>
      </text>
    </comment>
    <comment ref="W12" authorId="2" shapeId="0" xr:uid="{90117125-7BC6-43E1-9629-B1C97ADF01AB}">
      <text>
        <r>
          <rPr>
            <sz val="9"/>
            <color indexed="81"/>
            <rFont val="Tahoma"/>
            <family val="2"/>
            <charset val="238"/>
          </rPr>
          <t>QTcB</t>
        </r>
      </text>
    </comment>
    <comment ref="C13" authorId="2" shapeId="0" xr:uid="{BF8C4C1C-FD6D-448A-B1BD-687B7F59FE33}">
      <text>
        <r>
          <rPr>
            <sz val="9"/>
            <color indexed="81"/>
            <rFont val="Tahoma"/>
            <family val="2"/>
            <charset val="238"/>
          </rPr>
          <t>Systematic review: Vieweg, 2013; 23812796</t>
        </r>
      </text>
    </comment>
    <comment ref="W13" authorId="3" shapeId="0" xr:uid="{1E549D9D-44DD-4DB4-ABCE-52FE7A4F6897}">
      <text>
        <r>
          <rPr>
            <b/>
            <sz val="9"/>
            <color indexed="81"/>
            <rFont val="Tahoma"/>
            <family val="2"/>
            <charset val="238"/>
          </rPr>
          <t xml:space="preserve">tdp
initialQTc 460 ms
</t>
        </r>
      </text>
    </comment>
    <comment ref="C15" authorId="2" shapeId="0" xr:uid="{0E215427-16E8-47B3-BE05-4326ED6F2CAB}">
      <text>
        <r>
          <rPr>
            <b/>
            <sz val="9"/>
            <color indexed="81"/>
            <rFont val="Tahoma"/>
            <family val="2"/>
            <charset val="238"/>
          </rPr>
          <t>systematic review Aghaienia, 2011, 21844216</t>
        </r>
      </text>
    </comment>
    <comment ref="O15" authorId="2" shapeId="0" xr:uid="{5F097A44-F74C-4C33-AAF4-FB8DD531686B}">
      <text>
        <r>
          <rPr>
            <sz val="9"/>
            <color indexed="81"/>
            <rFont val="Tahoma"/>
            <family val="2"/>
            <charset val="238"/>
          </rPr>
          <t>black</t>
        </r>
      </text>
    </comment>
    <comment ref="C16" authorId="2" shapeId="0" xr:uid="{53529A62-298A-444F-9FA2-E37BD866600D}">
      <text>
        <r>
          <rPr>
            <sz val="9"/>
            <color indexed="81"/>
            <rFont val="Tahoma"/>
            <family val="2"/>
            <charset val="238"/>
          </rPr>
          <t>systematic review Aghaienia, 2011, 21844216</t>
        </r>
      </text>
    </comment>
    <comment ref="M16" authorId="2" shapeId="0" xr:uid="{14D4A9E3-66F8-4CA7-ACD9-A1AA54DD137A}">
      <text>
        <r>
          <rPr>
            <sz val="9"/>
            <color indexed="81"/>
            <rFont val="Tahoma"/>
            <family val="2"/>
            <charset val="238"/>
          </rPr>
          <t>she reportedly had not consumed any alcohol in the previous three days</t>
        </r>
      </text>
    </comment>
    <comment ref="G21" authorId="1" shapeId="0" xr:uid="{60F7A636-129E-4E3D-AEC4-49DAF3BFD865}">
      <text>
        <r>
          <rPr>
            <sz val="9"/>
            <color indexed="81"/>
            <rFont val="Tahoma"/>
            <family val="2"/>
            <charset val="238"/>
          </rPr>
          <t>time to onset: 1,5 months</t>
        </r>
        <r>
          <rPr>
            <b/>
            <sz val="9"/>
            <color indexed="81"/>
            <rFont val="Tahoma"/>
            <family val="2"/>
            <charset val="238"/>
          </rPr>
          <t xml:space="preserve">
</t>
        </r>
        <r>
          <rPr>
            <sz val="9"/>
            <color indexed="81"/>
            <rFont val="Tahoma"/>
            <family val="2"/>
            <charset val="238"/>
          </rPr>
          <t xml:space="preserve">
</t>
        </r>
      </text>
    </comment>
    <comment ref="K22" authorId="2" shapeId="0" xr:uid="{D78CD944-45DE-40D1-BE86-BA1F0F49E09C}">
      <text>
        <r>
          <rPr>
            <sz val="9"/>
            <color indexed="81"/>
            <rFont val="Tahoma"/>
            <family val="2"/>
            <charset val="238"/>
          </rPr>
          <t xml:space="preserve">time to onset: 1,5 months
</t>
        </r>
      </text>
    </comment>
    <comment ref="W27" authorId="2" shapeId="0" xr:uid="{322E1EE6-3287-4F42-A51D-F9ECCFB71513}">
      <text>
        <r>
          <rPr>
            <sz val="9"/>
            <color indexed="81"/>
            <rFont val="Tahoma"/>
            <family val="2"/>
            <charset val="238"/>
          </rPr>
          <t xml:space="preserve">QTcF
</t>
        </r>
      </text>
    </comment>
    <comment ref="D29" authorId="1" shapeId="0" xr:uid="{6804BC1E-406D-446E-89E6-9BE13C094FA2}">
      <text>
        <r>
          <rPr>
            <b/>
            <sz val="9"/>
            <color indexed="81"/>
            <rFont val="Tahoma"/>
            <family val="2"/>
            <charset val="238"/>
          </rPr>
          <t>for 3 months</t>
        </r>
        <r>
          <rPr>
            <sz val="9"/>
            <color indexed="81"/>
            <rFont val="Tahoma"/>
            <family val="2"/>
            <charset val="238"/>
          </rPr>
          <t xml:space="preserve">
</t>
        </r>
      </text>
    </comment>
    <comment ref="D30" authorId="2" shapeId="0" xr:uid="{ABF633E5-A0B4-42EE-ABFE-F8CDE7AD8FD8}">
      <text>
        <r>
          <rPr>
            <sz val="9"/>
            <color indexed="81"/>
            <rFont val="Tahoma"/>
            <family val="2"/>
            <charset val="238"/>
          </rPr>
          <t xml:space="preserve">It was substitued for propanolol </t>
        </r>
      </text>
    </comment>
    <comment ref="P31" authorId="2" shapeId="0" xr:uid="{F5C739FA-922F-477F-9352-AADF410D606E}">
      <text>
        <r>
          <rPr>
            <sz val="9"/>
            <color indexed="81"/>
            <rFont val="Tahoma"/>
            <family val="2"/>
            <charset val="238"/>
          </rPr>
          <t xml:space="preserve">for 10 years
</t>
        </r>
      </text>
    </comment>
    <comment ref="W32" authorId="3" shapeId="0" xr:uid="{00DDD2DC-0EFE-4A39-85DE-F19432EBCFBB}">
      <text>
        <r>
          <rPr>
            <sz val="9"/>
            <color indexed="81"/>
            <rFont val="Tahoma"/>
            <family val="2"/>
            <charset val="238"/>
          </rPr>
          <t>Bazet formula, 3 episodes tdp</t>
        </r>
      </text>
    </comment>
    <comment ref="C33" authorId="2" shapeId="0" xr:uid="{1B331115-D339-439C-82A7-64DCA0AB7E94}">
      <text>
        <r>
          <rPr>
            <sz val="9"/>
            <color indexed="81"/>
            <rFont val="Tahoma"/>
            <family val="2"/>
            <charset val="238"/>
          </rPr>
          <t xml:space="preserve">Review Vieweg, 2012 22748401
</t>
        </r>
      </text>
    </comment>
    <comment ref="W34" authorId="2" shapeId="0" xr:uid="{DADB3242-4CC6-4C31-8259-087710BF6740}">
      <text>
        <r>
          <rPr>
            <sz val="9"/>
            <color indexed="81"/>
            <rFont val="Tahoma"/>
            <family val="2"/>
            <charset val="238"/>
          </rPr>
          <t>Bassett</t>
        </r>
      </text>
    </comment>
    <comment ref="Z34" authorId="2" shapeId="0" xr:uid="{428EBED3-6B97-4429-AC0E-865EE9103C03}">
      <text>
        <r>
          <rPr>
            <sz val="9"/>
            <color indexed="81"/>
            <rFont val="Tahoma"/>
            <family val="2"/>
            <charset val="238"/>
          </rPr>
          <t xml:space="preserve">33 hours post-ingestion 
</t>
        </r>
      </text>
    </comment>
    <comment ref="R36" authorId="2" shapeId="0" xr:uid="{21BA4B7B-7D52-4D44-A068-4FBAC4B0AEF6}">
      <text>
        <r>
          <rPr>
            <sz val="9"/>
            <color indexed="81"/>
            <rFont val="Tahoma"/>
            <family val="2"/>
            <charset val="238"/>
          </rPr>
          <t xml:space="preserve">sinus rythm
</t>
        </r>
      </text>
    </comment>
    <comment ref="W37" authorId="2" shapeId="0" xr:uid="{F180E6EC-B45B-40C1-8700-CABAD0E86F4A}">
      <text>
        <r>
          <rPr>
            <sz val="9"/>
            <color indexed="81"/>
            <rFont val="Tahoma"/>
            <family val="2"/>
            <charset val="238"/>
          </rPr>
          <t xml:space="preserve">Bazett's formula
488 - when presented to the ED 
600 - after treatment with ibutalide, magesium and amiodarone </t>
        </r>
      </text>
    </comment>
    <comment ref="Z37" authorId="2" shapeId="0" xr:uid="{36608BE0-A4C8-48F5-BC5C-1764E3DD8D5B}">
      <text>
        <r>
          <rPr>
            <sz val="9"/>
            <color indexed="81"/>
            <rFont val="Tahoma"/>
            <family val="2"/>
            <charset val="238"/>
          </rPr>
          <t>29h after ingestion</t>
        </r>
      </text>
    </comment>
    <comment ref="W38" authorId="2" shapeId="0" xr:uid="{554DD750-9748-4B68-A74F-F7821B0E59A0}">
      <text>
        <r>
          <rPr>
            <sz val="9"/>
            <color indexed="81"/>
            <rFont val="Tahoma"/>
            <family val="2"/>
            <charset val="238"/>
          </rPr>
          <t>Bazett's</t>
        </r>
      </text>
    </comment>
    <comment ref="W43" authorId="0" shapeId="0" xr:uid="{B52FBED0-01D9-4020-B988-7AAA583CB18B}">
      <text>
        <r>
          <rPr>
            <sz val="9"/>
            <color indexed="81"/>
            <rFont val="Tahoma"/>
            <family val="2"/>
            <charset val="238"/>
          </rPr>
          <t xml:space="preserve">before haloperidol, after haloperidol telemetry monitor revealed TdP leading to ventricular fibrillation </t>
        </r>
      </text>
    </comment>
    <comment ref="AC43" authorId="0" shapeId="0" xr:uid="{01563B9C-9592-4726-9EE7-9E36D6EEC38E}">
      <text>
        <r>
          <rPr>
            <sz val="9"/>
            <color indexed="81"/>
            <rFont val="Tahoma"/>
            <family val="2"/>
            <charset val="238"/>
          </rPr>
          <t xml:space="preserve">no units were given </t>
        </r>
      </text>
    </comment>
    <comment ref="AD43" authorId="0" shapeId="0" xr:uid="{3FB88668-E9B2-4702-9F74-2E814F79086C}">
      <text>
        <r>
          <rPr>
            <sz val="9"/>
            <color indexed="81"/>
            <rFont val="Tahoma"/>
            <family val="2"/>
            <charset val="238"/>
          </rPr>
          <t xml:space="preserve">no units were given </t>
        </r>
      </text>
    </comment>
    <comment ref="W45" authorId="2" shapeId="0" xr:uid="{58DB8935-82C7-4E20-9836-9C5C54A8CA63}">
      <text>
        <r>
          <rPr>
            <sz val="9"/>
            <color indexed="81"/>
            <rFont val="Tahoma"/>
            <family val="2"/>
            <charset val="238"/>
          </rPr>
          <t xml:space="preserve">V-paced
</t>
        </r>
      </text>
    </comment>
    <comment ref="Z53" authorId="2" shapeId="0" xr:uid="{CC730AB6-7BBB-48D1-93F2-56F1B2DD768A}">
      <text>
        <r>
          <rPr>
            <sz val="9"/>
            <color indexed="81"/>
            <rFont val="Tahoma"/>
            <family val="2"/>
            <charset val="238"/>
          </rPr>
          <t xml:space="preserve">12,5 h after ingestion 
</t>
        </r>
      </text>
    </comment>
    <comment ref="AM54" authorId="2" shapeId="0" xr:uid="{5413858B-7C9F-4B4A-863B-A0AF71C6B134}">
      <text>
        <r>
          <rPr>
            <sz val="9"/>
            <color indexed="81"/>
            <rFont val="Tahoma"/>
            <family val="2"/>
            <charset val="238"/>
          </rPr>
          <t xml:space="preserve">62h after ingestion, 3 weeks later 
</t>
        </r>
      </text>
    </comment>
    <comment ref="T55" authorId="2" shapeId="0" xr:uid="{01532D50-FA35-4837-979C-37302C2B94DF}">
      <text>
        <r>
          <rPr>
            <sz val="9"/>
            <color indexed="81"/>
            <rFont val="Tahoma"/>
            <family val="2"/>
            <charset val="238"/>
          </rPr>
          <t xml:space="preserve">oral
</t>
        </r>
      </text>
    </comment>
    <comment ref="W55" authorId="2" shapeId="0" xr:uid="{0E473FBA-91BC-4801-A76D-1B5577D8DF22}">
      <text>
        <r>
          <rPr>
            <sz val="9"/>
            <color indexed="81"/>
            <rFont val="Tahoma"/>
            <family val="2"/>
            <charset val="238"/>
          </rPr>
          <t xml:space="preserve">Bazett
</t>
        </r>
      </text>
    </comment>
    <comment ref="M57" authorId="2" shapeId="0" xr:uid="{4698661D-42AA-485C-B04A-350147EF16A7}">
      <text>
        <r>
          <rPr>
            <sz val="9"/>
            <color indexed="81"/>
            <rFont val="Tahoma"/>
            <family val="2"/>
            <charset val="238"/>
          </rPr>
          <t xml:space="preserve">serum
</t>
        </r>
      </text>
    </comment>
    <comment ref="AM58" authorId="2" shapeId="0" xr:uid="{C0B8571C-487A-458D-ABD8-365B661142A9}">
      <text>
        <r>
          <rPr>
            <sz val="9"/>
            <color indexed="81"/>
            <rFont val="Tahoma"/>
            <family val="2"/>
            <charset val="238"/>
          </rPr>
          <t xml:space="preserve">14th day 
</t>
        </r>
      </text>
    </comment>
    <comment ref="AM59" authorId="2" shapeId="0" xr:uid="{1270CB05-1672-489C-91E1-24F19240B6C4}">
      <text>
        <r>
          <rPr>
            <sz val="9"/>
            <color indexed="81"/>
            <rFont val="Tahoma"/>
            <family val="2"/>
            <charset val="238"/>
          </rPr>
          <t xml:space="preserve">on the 6th day </t>
        </r>
      </text>
    </comment>
    <comment ref="W60" authorId="0" shapeId="0" xr:uid="{F5EB6080-5346-4997-A105-0FCABB71DF58}">
      <text>
        <r>
          <rPr>
            <sz val="9"/>
            <color indexed="81"/>
            <rFont val="Tahoma"/>
            <family val="2"/>
            <charset val="238"/>
          </rPr>
          <t xml:space="preserve">During transport the cardiac monitor showed ventricular ectopy followed by a polymorphic ventricular tachycardia, or torsade de pointes
</t>
        </r>
      </text>
    </comment>
    <comment ref="AM61" authorId="2" shapeId="0" xr:uid="{92176E3E-4681-4F2F-AD9C-D3743327AE57}">
      <text>
        <r>
          <rPr>
            <sz val="9"/>
            <color indexed="81"/>
            <rFont val="Tahoma"/>
            <family val="2"/>
            <charset val="238"/>
          </rPr>
          <t>3 days later</t>
        </r>
      </text>
    </comment>
    <comment ref="AM62" authorId="2" shapeId="0" xr:uid="{3F22B962-5620-469D-B205-47DB3BA6B098}">
      <text>
        <r>
          <rPr>
            <sz val="9"/>
            <color indexed="81"/>
            <rFont val="Tahoma"/>
            <family val="2"/>
            <charset val="238"/>
          </rPr>
          <t xml:space="preserve">3 days after discontinuation of treatment
</t>
        </r>
      </text>
    </comment>
    <comment ref="W63" authorId="2" shapeId="0" xr:uid="{039E62D1-E0A0-4405-85D7-1947E1F08E68}">
      <text>
        <r>
          <rPr>
            <sz val="9"/>
            <color indexed="81"/>
            <rFont val="Tahoma"/>
            <family val="2"/>
            <charset val="238"/>
          </rPr>
          <t xml:space="preserve">baseline QTc 398 ms </t>
        </r>
      </text>
    </comment>
    <comment ref="R65" authorId="2" shapeId="0" xr:uid="{F193AB6B-906E-4334-9499-4EC25A6B1F9C}">
      <text>
        <r>
          <rPr>
            <sz val="9"/>
            <color indexed="81"/>
            <rFont val="Tahoma"/>
            <family val="2"/>
            <charset val="238"/>
          </rPr>
          <t>ventricular rate, entricular tachycardia</t>
        </r>
      </text>
    </comment>
    <comment ref="W89" authorId="0" shapeId="0" xr:uid="{DD7AA439-9ACA-4EFE-9BE0-3A7417DFFE97}">
      <text>
        <r>
          <rPr>
            <sz val="9"/>
            <color indexed="81"/>
            <rFont val="Tahoma"/>
            <family val="2"/>
            <charset val="238"/>
          </rPr>
          <t xml:space="preserve">Baseline 403 ms </t>
        </r>
      </text>
    </comment>
    <comment ref="O91" authorId="2" shapeId="0" xr:uid="{2E9046DC-96CA-43BE-9DB3-990E3B68C713}">
      <text>
        <r>
          <rPr>
            <sz val="9"/>
            <color indexed="81"/>
            <rFont val="Tahoma"/>
            <family val="2"/>
            <charset val="238"/>
          </rPr>
          <t>Indian</t>
        </r>
      </text>
    </comment>
    <comment ref="W92" authorId="2" shapeId="0" xr:uid="{0728A8E1-2434-4ABB-A4FD-03296DCDD3E0}">
      <text>
        <r>
          <rPr>
            <sz val="9"/>
            <color indexed="81"/>
            <rFont val="Tahoma"/>
            <family val="2"/>
            <charset val="238"/>
          </rPr>
          <t xml:space="preserve">QTc, QTcb, QTcf 
</t>
        </r>
      </text>
    </comment>
    <comment ref="W94" authorId="1" shapeId="0" xr:uid="{B69069F8-FC9F-4B8C-B314-892B64D23524}">
      <text>
        <r>
          <rPr>
            <sz val="9"/>
            <color indexed="81"/>
            <rFont val="Tahoma"/>
            <family val="2"/>
            <charset val="238"/>
          </rPr>
          <t xml:space="preserve">413 on admission
 </t>
        </r>
      </text>
    </comment>
    <comment ref="Z98" authorId="2" shapeId="0" xr:uid="{FF0B7ABF-4730-4AEB-91C6-3FAB36F018BB}">
      <text>
        <r>
          <rPr>
            <sz val="9"/>
            <color indexed="81"/>
            <rFont val="Tahoma"/>
            <family val="2"/>
            <charset val="238"/>
          </rPr>
          <t xml:space="preserve">maximum, at 12,7 hr 
</t>
        </r>
      </text>
    </comment>
    <comment ref="Z100" authorId="2" shapeId="0" xr:uid="{3051B0F0-403A-4F8F-A89F-4FCF612A4D6A}">
      <text>
        <r>
          <rPr>
            <sz val="9"/>
            <color indexed="81"/>
            <rFont val="Tahoma"/>
            <family val="2"/>
            <charset val="238"/>
          </rPr>
          <t xml:space="preserve">28,7, 30,7, 32,8 µg/ml
</t>
        </r>
      </text>
    </comment>
    <comment ref="AM103" authorId="2" shapeId="0" xr:uid="{985C20A0-9FD2-4243-8EAD-8183BA2675C6}">
      <text>
        <r>
          <rPr>
            <sz val="9"/>
            <color indexed="81"/>
            <rFont val="Tahoma"/>
            <family val="2"/>
            <charset val="238"/>
          </rPr>
          <t>10 days after admission</t>
        </r>
      </text>
    </comment>
    <comment ref="Z106" authorId="2" shapeId="0" xr:uid="{CE28A16A-13C0-4364-A8BA-855CE22D6FF5}">
      <text>
        <r>
          <rPr>
            <sz val="9"/>
            <color indexed="81"/>
            <rFont val="Tahoma"/>
            <family val="2"/>
            <charset val="238"/>
          </rPr>
          <t>maximum</t>
        </r>
      </text>
    </comment>
    <comment ref="AM107" authorId="2" shapeId="0" xr:uid="{9A7A6D0A-F280-48AB-BC03-C54339C69C9D}">
      <text>
        <r>
          <rPr>
            <b/>
            <sz val="9"/>
            <color indexed="81"/>
            <rFont val="Tahoma"/>
            <family val="2"/>
            <charset val="238"/>
          </rPr>
          <t xml:space="preserve">40th day in hospital, withot propranolol, </t>
        </r>
        <r>
          <rPr>
            <sz val="9"/>
            <color indexed="81"/>
            <rFont val="Tahoma"/>
            <family val="2"/>
            <charset val="238"/>
          </rPr>
          <t xml:space="preserve">
</t>
        </r>
      </text>
    </comment>
    <comment ref="Z108" authorId="2" shapeId="0" xr:uid="{511D42F6-1091-42B9-B58E-E0CB4291696B}">
      <text>
        <r>
          <rPr>
            <sz val="9"/>
            <color indexed="81"/>
            <rFont val="Tahoma"/>
            <family val="2"/>
            <charset val="238"/>
          </rPr>
          <t>serum
concentration of</t>
        </r>
        <r>
          <rPr>
            <b/>
            <sz val="9"/>
            <color indexed="81"/>
            <rFont val="Tahoma"/>
            <family val="2"/>
            <charset val="238"/>
          </rPr>
          <t xml:space="preserve"> </t>
        </r>
        <r>
          <rPr>
            <sz val="9"/>
            <color indexed="81"/>
            <rFont val="Tahoma"/>
            <family val="2"/>
            <charset val="238"/>
          </rPr>
          <t xml:space="preserve">astemizole plus hydroxylated astemizole
metabolites 38 h after the last ingestion
</t>
        </r>
      </text>
    </comment>
    <comment ref="V113" authorId="2" shapeId="0" xr:uid="{5533628E-54F5-48E1-BD49-E7E91B41DB27}">
      <text>
        <r>
          <rPr>
            <sz val="9"/>
            <color indexed="81"/>
            <rFont val="Tahoma"/>
            <family val="2"/>
            <charset val="238"/>
          </rPr>
          <t xml:space="preserve">QT(U)c
</t>
        </r>
      </text>
    </comment>
    <comment ref="W113" authorId="2" shapeId="0" xr:uid="{A092ECE2-30C4-4E98-8E0A-8AAD22E43032}">
      <text>
        <r>
          <rPr>
            <sz val="9"/>
            <color indexed="81"/>
            <rFont val="Tahoma"/>
            <family val="2"/>
            <charset val="238"/>
          </rPr>
          <t xml:space="preserve">QT(U)c
</t>
        </r>
      </text>
    </comment>
    <comment ref="AM113" authorId="2" shapeId="0" xr:uid="{0CF70505-F9B3-4E04-A64A-CF908BCDA2C0}">
      <text>
        <r>
          <rPr>
            <sz val="9"/>
            <color indexed="81"/>
            <rFont val="Tahoma"/>
            <family val="2"/>
            <charset val="238"/>
          </rPr>
          <t xml:space="preserve">4 week later
</t>
        </r>
      </text>
    </comment>
    <comment ref="W116" authorId="3" shapeId="0" xr:uid="{263FF29A-7086-4C7D-8375-36E24D4F3ACD}">
      <text>
        <r>
          <rPr>
            <b/>
            <sz val="9"/>
            <color indexed="81"/>
            <rFont val="Tahoma"/>
            <family val="2"/>
            <charset val="238"/>
          </rPr>
          <t>associated with short torsade de pointes
runs degenerating into ventricular fibrillation</t>
        </r>
      </text>
    </comment>
    <comment ref="Z117" authorId="2" shapeId="0" xr:uid="{795A4DCC-C159-41CF-A5C5-C1796AB10A9D}">
      <text>
        <r>
          <rPr>
            <sz val="9"/>
            <color indexed="81"/>
            <rFont val="Tahoma"/>
            <family val="2"/>
            <charset val="238"/>
          </rPr>
          <t>serum</t>
        </r>
      </text>
    </comment>
    <comment ref="M119" authorId="3" shapeId="0" xr:uid="{41258D0C-9E42-40B3-8BC7-B5D931B5F33F}">
      <text>
        <r>
          <rPr>
            <b/>
            <sz val="9"/>
            <color indexed="81"/>
            <rFont val="Tahoma"/>
            <family val="2"/>
            <charset val="238"/>
          </rPr>
          <t>0,2 g/dl</t>
        </r>
      </text>
    </comment>
    <comment ref="W120" authorId="3" shapeId="0" xr:uid="{B9242F22-976A-4C00-BAC9-0553298BF3F2}">
      <text>
        <r>
          <rPr>
            <b/>
            <sz val="9"/>
            <color indexed="81"/>
            <rFont val="Tahoma"/>
            <family val="2"/>
            <charset val="238"/>
          </rPr>
          <t>18 s of Torsade
de Pointes</t>
        </r>
      </text>
    </comment>
    <comment ref="W121" authorId="2" shapeId="0" xr:uid="{96063210-579D-483E-935B-4B5FD1411F5D}">
      <text>
        <r>
          <rPr>
            <sz val="9"/>
            <color indexed="81"/>
            <rFont val="Tahoma"/>
            <family val="2"/>
            <charset val="238"/>
          </rPr>
          <t xml:space="preserve">baseline, in 5th day (before chloroquine discontinuation), in 6th day before erythromycin, on a second day of erythromycin
</t>
        </r>
      </text>
    </comment>
    <comment ref="AM121" authorId="2" shapeId="0" xr:uid="{4731AD5D-66FF-4E37-B0EF-8466B5F6C05F}">
      <text>
        <r>
          <rPr>
            <sz val="9"/>
            <color indexed="81"/>
            <rFont val="Tahoma"/>
            <family val="2"/>
            <charset val="238"/>
          </rPr>
          <t>8th day, 16th day</t>
        </r>
      </text>
    </comment>
    <comment ref="Q123" authorId="2" shapeId="0" xr:uid="{A4468C22-B926-4A89-9CAC-BF0AA89FE99C}">
      <text>
        <r>
          <rPr>
            <sz val="9"/>
            <color indexed="81"/>
            <rFont val="Tahoma"/>
            <family val="2"/>
            <charset val="238"/>
          </rPr>
          <t xml:space="preserve">initial, 4h after 3rd dose of pentamidine 
</t>
        </r>
      </text>
    </comment>
    <comment ref="R123" authorId="2" shapeId="0" xr:uid="{7A070332-6059-4B25-B16C-E30F3908C1B1}">
      <text>
        <r>
          <rPr>
            <sz val="9"/>
            <color indexed="81"/>
            <rFont val="Tahoma"/>
            <family val="2"/>
            <charset val="238"/>
          </rPr>
          <t xml:space="preserve">initial, 4h after 3rd dose of pentamidine </t>
        </r>
      </text>
    </comment>
    <comment ref="S123" authorId="2" shapeId="0" xr:uid="{373A702F-EA07-4050-83E0-7CDE81BD19D9}">
      <text>
        <r>
          <rPr>
            <sz val="9"/>
            <color indexed="81"/>
            <rFont val="Tahoma"/>
            <family val="2"/>
            <charset val="238"/>
          </rPr>
          <t xml:space="preserve">initial, 4h after 3rd dose of pentamidine </t>
        </r>
      </text>
    </comment>
    <comment ref="V123" authorId="2" shapeId="0" xr:uid="{ABD55480-9B2E-4B05-A905-A7EE541CE550}">
      <text>
        <r>
          <rPr>
            <sz val="9"/>
            <color indexed="81"/>
            <rFont val="Tahoma"/>
            <family val="2"/>
            <charset val="238"/>
          </rPr>
          <t xml:space="preserve">initial, 4h after 3rd dose of pentamidine </t>
        </r>
      </text>
    </comment>
    <comment ref="W123" authorId="2" shapeId="0" xr:uid="{8FE1ED66-F8BF-41EA-9628-A1A732B3E0DA}">
      <text>
        <r>
          <rPr>
            <sz val="9"/>
            <color indexed="81"/>
            <rFont val="Tahoma"/>
            <family val="2"/>
            <charset val="238"/>
          </rPr>
          <t xml:space="preserve">initial, 4h after 3rd dose of pentamidine 
</t>
        </r>
      </text>
    </comment>
    <comment ref="D124" authorId="2" shapeId="0" xr:uid="{1EC8F19C-09E5-4297-9F49-E6B5F89861C9}">
      <text>
        <r>
          <rPr>
            <sz val="9"/>
            <color indexed="81"/>
            <rFont val="Tahoma"/>
            <family val="2"/>
            <charset val="238"/>
          </rPr>
          <t>Anticancer therapy obtained from an alternative medical center in Hong Kong: herbal powder, multivitamins, slow-release potassium supplement, "Multi-C", containing cesium chloride (CsCl)</t>
        </r>
      </text>
    </comment>
    <comment ref="W124" authorId="2" shapeId="0" xr:uid="{9ED8730A-8B19-4984-A9C2-75F62EE4079A}">
      <text>
        <r>
          <rPr>
            <sz val="9"/>
            <color indexed="81"/>
            <rFont val="Tahoma"/>
            <family val="2"/>
            <charset val="238"/>
          </rPr>
          <t xml:space="preserve">Bazett's formula
</t>
        </r>
      </text>
    </comment>
    <comment ref="AM124" authorId="2" shapeId="0" xr:uid="{C04DEA27-F219-4482-BD99-370477495D05}">
      <text>
        <r>
          <rPr>
            <sz val="9"/>
            <color indexed="81"/>
            <rFont val="Tahoma"/>
            <family val="2"/>
            <charset val="238"/>
          </rPr>
          <t xml:space="preserve">After 27 days </t>
        </r>
      </text>
    </comment>
    <comment ref="U125" authorId="2" shapeId="0" xr:uid="{3630228D-C58E-4893-8E8D-AEE97762C09C}">
      <text>
        <r>
          <rPr>
            <sz val="9"/>
            <color indexed="81"/>
            <rFont val="Tahoma"/>
            <family val="2"/>
            <charset val="238"/>
          </rPr>
          <t>initial (flecainide conc about 1500 µg/l), about 12 hr post-ingestion (about 2000 µg/l), about 17 hr post-ingestion (about 2000 µg/l)</t>
        </r>
      </text>
    </comment>
    <comment ref="W125" authorId="2" shapeId="0" xr:uid="{918FEAE2-813A-4687-B482-93C5FC3D7473}">
      <text>
        <r>
          <rPr>
            <sz val="9"/>
            <color indexed="81"/>
            <rFont val="Tahoma"/>
            <family val="2"/>
            <charset val="238"/>
          </rPr>
          <t xml:space="preserve">initial (flecainide conc about 1500 µg/l), about 12 hr post-ingestion (about 2000 µg/l), about 17 hr post-ingestion (about 2000 µg/l)
</t>
        </r>
      </text>
    </comment>
    <comment ref="Z125" authorId="2" shapeId="0" xr:uid="{2BB62688-CCA1-4054-9475-9D2B4F9341B7}">
      <text>
        <r>
          <rPr>
            <sz val="9"/>
            <color indexed="81"/>
            <rFont val="Tahoma"/>
            <family val="2"/>
            <charset val="238"/>
          </rPr>
          <t xml:space="preserve">90 min, 9 h, 12 h, 24 h, 60 h and 140 h post overdose
</t>
        </r>
      </text>
    </comment>
    <comment ref="B126" authorId="2" shapeId="0" xr:uid="{589D49D4-4911-4663-AC05-2AB0EF7BC82B}">
      <text>
        <r>
          <rPr>
            <sz val="9"/>
            <color indexed="81"/>
            <rFont val="Tahoma"/>
            <family val="2"/>
            <charset val="238"/>
          </rPr>
          <t xml:space="preserve">Found in review: 
Malone, 2020, PMID: 32874532
</t>
        </r>
      </text>
    </comment>
    <comment ref="R126" authorId="2" shapeId="0" xr:uid="{AA272A4A-D1C2-48BF-8047-4FEAB94F5ADC}">
      <text>
        <r>
          <rPr>
            <sz val="9"/>
            <color indexed="81"/>
            <rFont val="Tahoma"/>
            <family val="2"/>
            <charset val="238"/>
          </rPr>
          <t xml:space="preserve">sinus bradycardia
</t>
        </r>
      </text>
    </comment>
    <comment ref="B127" authorId="2" shapeId="0" xr:uid="{ECE5D3C6-44BC-4DEC-9D1D-40B06641E2D8}">
      <text>
        <r>
          <rPr>
            <sz val="9"/>
            <color indexed="81"/>
            <rFont val="Tahoma"/>
            <family val="2"/>
            <charset val="238"/>
          </rPr>
          <t>Found in review: 
Malone, 2020, PMID: 32874532</t>
        </r>
      </text>
    </comment>
    <comment ref="B128" authorId="2" shapeId="0" xr:uid="{F1EF75E5-F3D9-4B72-BC2D-D613285B4F94}">
      <text>
        <r>
          <rPr>
            <sz val="9"/>
            <color indexed="81"/>
            <rFont val="Tahoma"/>
            <family val="2"/>
            <charset val="238"/>
          </rPr>
          <t>Found in review: 
Malone, 2020, PMID: 32874532</t>
        </r>
      </text>
    </comment>
    <comment ref="W128" authorId="3" shapeId="0" xr:uid="{23FBEB94-8A45-4EDA-ADDF-159538FAB0CD}">
      <text>
        <r>
          <rPr>
            <sz val="9"/>
            <color indexed="81"/>
            <rFont val="Tahoma"/>
            <family val="2"/>
            <charset val="238"/>
          </rPr>
          <t xml:space="preserve">QTc on admission and after arrest </t>
        </r>
      </text>
    </comment>
    <comment ref="B129" authorId="2" shapeId="0" xr:uid="{64D9352D-54DF-4E68-A433-BB9AF6001017}">
      <text>
        <r>
          <rPr>
            <sz val="9"/>
            <color indexed="81"/>
            <rFont val="Tahoma"/>
            <family val="2"/>
            <charset val="238"/>
          </rPr>
          <t xml:space="preserve">Found in review: 
Malone, 2020, PMID: 32874532
</t>
        </r>
      </text>
    </comment>
    <comment ref="W129" authorId="3" shapeId="0" xr:uid="{136A2647-D98E-4320-8B26-CBF5DF4AE8FB}">
      <text>
        <r>
          <rPr>
            <sz val="9"/>
            <color indexed="81"/>
            <rFont val="Tahoma"/>
            <family val="2"/>
            <charset val="238"/>
          </rPr>
          <t>Bazett's formula</t>
        </r>
      </text>
    </comment>
    <comment ref="AM129" authorId="2" shapeId="0" xr:uid="{891AAC36-BDFB-4EEF-A6FF-665AD5F0DD94}">
      <text>
        <r>
          <rPr>
            <sz val="9"/>
            <color indexed="81"/>
            <rFont val="Tahoma"/>
            <family val="2"/>
            <charset val="238"/>
          </rPr>
          <t xml:space="preserve">on 4th day, on 10th day </t>
        </r>
      </text>
    </comment>
    <comment ref="B131" authorId="2" shapeId="0" xr:uid="{B831A104-1408-49AE-9877-9CE27DF426A8}">
      <text>
        <r>
          <rPr>
            <sz val="9"/>
            <color indexed="81"/>
            <rFont val="Tahoma"/>
            <family val="2"/>
            <charset val="238"/>
          </rPr>
          <t xml:space="preserve">Arellano-Rodrigo, 2001, PMID: 1145958, in spanish 
</t>
        </r>
      </text>
    </comment>
    <comment ref="B132" authorId="2" shapeId="0" xr:uid="{82D252D6-2703-441B-A1C2-A20BE7C80861}">
      <text>
        <r>
          <rPr>
            <sz val="9"/>
            <color indexed="81"/>
            <rFont val="Tahoma"/>
            <family val="2"/>
            <charset val="238"/>
          </rPr>
          <t>Found in review: 
Hancox, 2013, PMID: 25165550</t>
        </r>
      </text>
    </comment>
    <comment ref="B134" authorId="2" shapeId="0" xr:uid="{60D2B94F-01F0-4225-B7AA-4FC3D636D7B0}">
      <text>
        <r>
          <rPr>
            <sz val="9"/>
            <color indexed="81"/>
            <rFont val="Tahoma"/>
            <family val="2"/>
            <charset val="238"/>
          </rPr>
          <t xml:space="preserve">Found in review: 
Hancox, 2013, PMID: 25165550
</t>
        </r>
      </text>
    </comment>
    <comment ref="V134" authorId="2" shapeId="0" xr:uid="{62147B67-2ED8-4524-A0CF-5F59B2529E5C}">
      <text>
        <r>
          <rPr>
            <sz val="9"/>
            <color indexed="81"/>
            <rFont val="Tahoma"/>
            <family val="2"/>
            <charset val="238"/>
          </rPr>
          <t>On day 6, 8, 9, TdP</t>
        </r>
      </text>
    </comment>
    <comment ref="W134" authorId="2" shapeId="0" xr:uid="{5AE08451-6373-488B-A373-B7EA81D93450}">
      <text>
        <r>
          <rPr>
            <sz val="9"/>
            <color indexed="81"/>
            <rFont val="Tahoma"/>
            <family val="2"/>
            <charset val="238"/>
          </rPr>
          <t xml:space="preserve">On day 6, 8, 9
</t>
        </r>
      </text>
    </comment>
    <comment ref="B135" authorId="2" shapeId="0" xr:uid="{3D400B99-7064-45B8-8E27-3D205D02CE80}">
      <text>
        <r>
          <rPr>
            <sz val="9"/>
            <color indexed="81"/>
            <rFont val="Tahoma"/>
            <family val="2"/>
            <charset val="238"/>
          </rPr>
          <t>Found in review: 
Hancox, 2013, PMID: 25165550</t>
        </r>
      </text>
    </comment>
    <comment ref="R136" authorId="2" shapeId="0" xr:uid="{15E4DA3A-3AE4-4D64-B988-A7EFB199E90F}">
      <text>
        <r>
          <rPr>
            <sz val="9"/>
            <color indexed="81"/>
            <rFont val="Tahoma"/>
            <family val="2"/>
            <charset val="238"/>
          </rPr>
          <t xml:space="preserve">sinus tachycardia </t>
        </r>
      </text>
    </comment>
    <comment ref="B137" authorId="2" shapeId="0" xr:uid="{3D6843B1-C6E4-4C0E-B57A-4CC58DC2DF2C}">
      <text>
        <r>
          <rPr>
            <sz val="9"/>
            <color indexed="81"/>
            <rFont val="Tahoma"/>
            <family val="2"/>
            <charset val="238"/>
          </rPr>
          <t>Found in review: Funk, 2013, PMID: 24259697</t>
        </r>
      </text>
    </comment>
    <comment ref="B138" authorId="2" shapeId="0" xr:uid="{68B80A63-55C5-4AAD-82FB-7AA9D4AFB423}">
      <text>
        <r>
          <rPr>
            <sz val="9"/>
            <color indexed="81"/>
            <rFont val="Tahoma"/>
            <family val="2"/>
            <charset val="238"/>
          </rPr>
          <t>Found in review: Funk, 2013, PMID: 24259697</t>
        </r>
      </text>
    </comment>
    <comment ref="Z138" authorId="2" shapeId="0" xr:uid="{80416223-4ECF-47B6-AC93-CE739D41471E}">
      <text>
        <r>
          <rPr>
            <sz val="9"/>
            <color indexed="81"/>
            <rFont val="Tahoma"/>
            <family val="2"/>
            <charset val="238"/>
          </rPr>
          <t xml:space="preserve">norfluoxetine 138 μg/liter
</t>
        </r>
      </text>
    </comment>
    <comment ref="AM138" authorId="2" shapeId="0" xr:uid="{278EB7E7-739D-4E09-AB98-869A188D1BE0}">
      <text>
        <r>
          <rPr>
            <sz val="9"/>
            <color indexed="81"/>
            <rFont val="Tahoma"/>
            <family val="2"/>
            <charset val="238"/>
          </rPr>
          <t xml:space="preserve">2 and 8 months after fluoxetine
discontinuation
</t>
        </r>
      </text>
    </comment>
    <comment ref="B139" authorId="2" shapeId="0" xr:uid="{DDFFA32C-55F9-4F66-B84B-323469E6F120}">
      <text>
        <r>
          <rPr>
            <sz val="9"/>
            <color indexed="81"/>
            <rFont val="Tahoma"/>
            <family val="2"/>
            <charset val="238"/>
          </rPr>
          <t>Found in review: Funk, 2013, PMID: 24259697</t>
        </r>
      </text>
    </comment>
    <comment ref="B140" authorId="2" shapeId="0" xr:uid="{FEB7A43B-0E6D-48F0-8332-89B24636B5E9}">
      <text>
        <r>
          <rPr>
            <sz val="9"/>
            <color indexed="81"/>
            <rFont val="Tahoma"/>
            <family val="2"/>
            <charset val="238"/>
          </rPr>
          <t>Found in review: Funk, 2013, PMID: 24259697</t>
        </r>
      </text>
    </comment>
    <comment ref="B141" authorId="2" shapeId="0" xr:uid="{C712B785-06FD-42DE-B98A-AC7CB939D083}">
      <text>
        <r>
          <rPr>
            <sz val="9"/>
            <color indexed="81"/>
            <rFont val="Tahoma"/>
            <family val="2"/>
            <charset val="238"/>
          </rPr>
          <t>Found in review: Hancox, 2014, 25165555</t>
        </r>
      </text>
    </comment>
    <comment ref="B142" authorId="2" shapeId="0" xr:uid="{1BFB77B7-0EAA-42BE-9A37-69CA735FA64F}">
      <text>
        <r>
          <rPr>
            <sz val="9"/>
            <color indexed="81"/>
            <rFont val="Tahoma"/>
            <family val="2"/>
            <charset val="238"/>
          </rPr>
          <t>Found in review: Hancox, 2014, 25165555</t>
        </r>
      </text>
    </comment>
    <comment ref="AL143" authorId="3" shapeId="0" xr:uid="{AA598527-2DC1-4C70-995F-CC559BB0DCD2}">
      <text>
        <r>
          <rPr>
            <b/>
            <sz val="9"/>
            <color indexed="81"/>
            <rFont val="Tahoma"/>
            <family val="2"/>
            <charset val="238"/>
          </rPr>
          <t>36h post overdosage</t>
        </r>
      </text>
    </comment>
    <comment ref="E144" authorId="3" shapeId="0" xr:uid="{551E8D04-E5D8-4FE5-8B7E-401F9D4F7741}">
      <text>
        <r>
          <rPr>
            <b/>
            <sz val="9"/>
            <color indexed="81"/>
            <rFont val="Tahoma"/>
            <family val="2"/>
            <charset val="238"/>
          </rPr>
          <t>daily</t>
        </r>
      </text>
    </comment>
    <comment ref="AM144" authorId="2" shapeId="0" xr:uid="{18DB5789-0C88-466C-9273-38D80DBD7C28}">
      <text>
        <r>
          <rPr>
            <sz val="9"/>
            <color indexed="81"/>
            <rFont val="Tahoma"/>
            <family val="2"/>
            <charset val="238"/>
          </rPr>
          <t xml:space="preserve">next day, few days later, at 3 months follow-up
</t>
        </r>
      </text>
    </comment>
    <comment ref="B148" authorId="2" shapeId="0" xr:uid="{3D8B93F4-516B-4E7C-A471-933FF4721A03}">
      <text>
        <r>
          <rPr>
            <sz val="9"/>
            <color indexed="81"/>
            <rFont val="Tahoma"/>
            <family val="2"/>
            <charset val="238"/>
          </rPr>
          <t xml:space="preserve">Found in review: 
Khan, 2018, PMID: 30193085
</t>
        </r>
      </text>
    </comment>
    <comment ref="B149" authorId="2" shapeId="0" xr:uid="{1A30A08F-7A1E-4D88-B654-CB4D98A53F2F}">
      <text>
        <r>
          <rPr>
            <sz val="9"/>
            <color indexed="81"/>
            <rFont val="Tahoma"/>
            <family val="2"/>
            <charset val="238"/>
          </rPr>
          <t>Found in review: 
Khan, 2018, PMID: 30193085</t>
        </r>
      </text>
    </comment>
    <comment ref="B150" authorId="2" shapeId="0" xr:uid="{63475951-6DE0-4AA7-8EDA-94ABEAB8C529}">
      <text>
        <r>
          <rPr>
            <sz val="9"/>
            <color indexed="81"/>
            <rFont val="Tahoma"/>
            <family val="2"/>
            <charset val="238"/>
          </rPr>
          <t>Sherazi, 2008, PMID: 18651388</t>
        </r>
      </text>
    </comment>
    <comment ref="E151" authorId="3" shapeId="0" xr:uid="{634C858D-FA68-43A1-948E-EC4109489B6A}">
      <text>
        <r>
          <rPr>
            <b/>
            <sz val="9"/>
            <color indexed="81"/>
            <rFont val="Tahoma"/>
            <family val="2"/>
            <charset val="238"/>
          </rPr>
          <t>BID</t>
        </r>
      </text>
    </comment>
    <comment ref="W151" authorId="2" shapeId="0" xr:uid="{702F2EA0-03EE-4CFA-BE4B-AD728FD6B96B}">
      <text>
        <r>
          <rPr>
            <sz val="9"/>
            <color indexed="81"/>
            <rFont val="Tahoma"/>
            <family val="2"/>
            <charset val="238"/>
          </rPr>
          <t xml:space="preserve">QTcB, with Fridericia's formula = 511 ms </t>
        </r>
      </text>
    </comment>
    <comment ref="Z152" authorId="2" shapeId="0" xr:uid="{71980231-7892-43D7-8C5E-0EDAD09DFF70}">
      <text>
        <r>
          <rPr>
            <sz val="9"/>
            <color indexed="81"/>
            <rFont val="Tahoma"/>
            <family val="2"/>
            <charset val="238"/>
          </rPr>
          <t xml:space="preserve">on day 1, desmethyl loperamide 560 ng/mL (reference range &lt; 20 ng/mL), on day 10 serum loperamide was undetectable and
desmethyl loperamide concentrations was 16 ng/ml </t>
        </r>
      </text>
    </comment>
    <comment ref="Z153" authorId="2" shapeId="0" xr:uid="{AA1D0346-D3A7-4176-9FF5-A8BAFC7C29E7}">
      <text>
        <r>
          <rPr>
            <sz val="9"/>
            <color indexed="81"/>
            <rFont val="Tahoma"/>
            <family val="2"/>
            <charset val="238"/>
          </rPr>
          <t xml:space="preserve">on day 1, desmethyl loperamide 630 ng/mL (reference range &lt; 20 ng/mL), on day 6 serum loperamide was undetectable and
desmethyl loperamide concentrations was 16 ng/ml 
</t>
        </r>
      </text>
    </comment>
    <comment ref="AM154" authorId="3" shapeId="0" xr:uid="{1C8D6C80-0C5B-4C1D-B0FD-5E9BA605F85F}">
      <text>
        <r>
          <rPr>
            <b/>
            <sz val="9"/>
            <color indexed="81"/>
            <rFont val="Tahoma"/>
            <family val="2"/>
            <charset val="238"/>
          </rPr>
          <t>monitored after 7, 10, 43 and 91 h respectively</t>
        </r>
      </text>
    </comment>
    <comment ref="V157" authorId="3" shapeId="0" xr:uid="{C25F6C48-8E26-48EF-AB7B-81B816C3F6F0}">
      <text>
        <r>
          <rPr>
            <b/>
            <sz val="9"/>
            <color indexed="81"/>
            <rFont val="Tahoma"/>
            <family val="2"/>
            <charset val="238"/>
          </rPr>
          <t>multiple episodes
of torsades de pointes</t>
        </r>
      </text>
    </comment>
    <comment ref="B159" authorId="2" shapeId="0" xr:uid="{E898BD2C-DB36-4BD2-A966-4916A895E24E}">
      <text>
        <r>
          <rPr>
            <sz val="9"/>
            <color indexed="81"/>
            <rFont val="Tahoma"/>
            <family val="2"/>
            <charset val="238"/>
          </rPr>
          <t xml:space="preserve">Found in review Wu, 2017 PMID: 28506439
</t>
        </r>
      </text>
    </comment>
    <comment ref="B160" authorId="2" shapeId="0" xr:uid="{06BBED77-E8F9-4DEF-9CD0-9E58B9EAECCD}">
      <text>
        <r>
          <rPr>
            <sz val="9"/>
            <color indexed="81"/>
            <rFont val="Tahoma"/>
            <family val="2"/>
            <charset val="238"/>
          </rPr>
          <t xml:space="preserve">Found in review Wu, 2017 PMID: 28506439
</t>
        </r>
      </text>
    </comment>
    <comment ref="B161" authorId="2" shapeId="0" xr:uid="{D22F8318-D386-4B2D-AC78-30954BA19C58}">
      <text>
        <r>
          <rPr>
            <sz val="9"/>
            <color indexed="81"/>
            <rFont val="Tahoma"/>
            <family val="2"/>
            <charset val="238"/>
          </rPr>
          <t xml:space="preserve">Found in review Wu, 2017 PMID: 28506439
</t>
        </r>
      </text>
    </comment>
    <comment ref="B162" authorId="2" shapeId="0" xr:uid="{3A3A28DA-D802-4053-8C3F-A6375224C4F6}">
      <text>
        <r>
          <rPr>
            <sz val="9"/>
            <color indexed="81"/>
            <rFont val="Tahoma"/>
            <family val="2"/>
            <charset val="238"/>
          </rPr>
          <t xml:space="preserve">Found in review Wu, 2017 PMID: 28506439
</t>
        </r>
      </text>
    </comment>
    <comment ref="Z163" authorId="2" shapeId="0" xr:uid="{028DE4CB-251D-444D-88F2-A999F3454A80}">
      <text>
        <r>
          <rPr>
            <sz val="9"/>
            <color indexed="81"/>
            <rFont val="Tahoma"/>
            <family val="2"/>
            <charset val="238"/>
          </rPr>
          <t xml:space="preserve">6 days after withdrawal of loperamid 
</t>
        </r>
      </text>
    </comment>
    <comment ref="B164" authorId="2" shapeId="0" xr:uid="{1F084A05-BC78-46EA-AA16-F27F549AD12D}">
      <text>
        <r>
          <rPr>
            <sz val="9"/>
            <color indexed="81"/>
            <rFont val="Tahoma"/>
            <family val="2"/>
            <charset val="238"/>
          </rPr>
          <t xml:space="preserve">Found in review Wu, 2017 PMID: 28506439
</t>
        </r>
      </text>
    </comment>
    <comment ref="B165" authorId="2" shapeId="0" xr:uid="{9F775307-28B8-414A-8100-E57BEAA7AF4B}">
      <text>
        <r>
          <rPr>
            <sz val="9"/>
            <color indexed="81"/>
            <rFont val="Tahoma"/>
            <family val="2"/>
            <charset val="238"/>
          </rPr>
          <t xml:space="preserve">Found in review Wu, 2017 PMID: 28506439
</t>
        </r>
      </text>
    </comment>
    <comment ref="B166" authorId="2" shapeId="0" xr:uid="{43215771-7B65-49C1-8C47-19339F9AED15}">
      <text>
        <r>
          <rPr>
            <sz val="9"/>
            <color indexed="81"/>
            <rFont val="Tahoma"/>
            <family val="2"/>
            <charset val="238"/>
          </rPr>
          <t xml:space="preserve">Found in review Wu, 2017 PMID: 28506439
</t>
        </r>
      </text>
    </comment>
    <comment ref="B167" authorId="2" shapeId="0" xr:uid="{36019150-3A3A-4273-B6FF-0B0C454F61DD}">
      <text>
        <r>
          <rPr>
            <sz val="9"/>
            <color indexed="81"/>
            <rFont val="Tahoma"/>
            <family val="2"/>
            <charset val="238"/>
          </rPr>
          <t xml:space="preserve">Found in review Wu, 2017 PMID: 28506439
</t>
        </r>
      </text>
    </comment>
    <comment ref="B168" authorId="2" shapeId="0" xr:uid="{2D28DC25-0B88-4E5D-A89F-64D655138A91}">
      <text>
        <r>
          <rPr>
            <sz val="9"/>
            <color indexed="81"/>
            <rFont val="Tahoma"/>
            <family val="2"/>
            <charset val="238"/>
          </rPr>
          <t xml:space="preserve">Found in review Wu, 2017 PMID: 28506439
</t>
        </r>
      </text>
    </comment>
    <comment ref="B169" authorId="2" shapeId="0" xr:uid="{968A8622-26F4-4937-9489-9FB44855126F}">
      <text>
        <r>
          <rPr>
            <sz val="9"/>
            <color indexed="81"/>
            <rFont val="Tahoma"/>
            <family val="2"/>
            <charset val="238"/>
          </rPr>
          <t xml:space="preserve">Found in review Wu, 2017 PMID: 28506439
</t>
        </r>
      </text>
    </comment>
    <comment ref="B170" authorId="2" shapeId="0" xr:uid="{6D3C8B38-0665-49FD-9CF9-C03DC7CCD410}">
      <text>
        <r>
          <rPr>
            <sz val="9"/>
            <color indexed="81"/>
            <rFont val="Tahoma"/>
            <family val="2"/>
            <charset val="238"/>
          </rPr>
          <t xml:space="preserve">Found in review Wu, 2017 PMID: 28506439
</t>
        </r>
      </text>
    </comment>
    <comment ref="U170" authorId="2" shapeId="0" xr:uid="{58EB5972-6940-4F3E-A1EA-131434825692}">
      <text>
        <r>
          <rPr>
            <sz val="9"/>
            <color indexed="81"/>
            <rFont val="Tahoma"/>
            <family val="2"/>
            <charset val="238"/>
          </rPr>
          <t xml:space="preserve">1st, 2nd episode 1 year later </t>
        </r>
      </text>
    </comment>
    <comment ref="V170" authorId="2" shapeId="0" xr:uid="{B8BD0A0C-D629-468B-89E0-D3F55596D630}">
      <text>
        <r>
          <rPr>
            <sz val="9"/>
            <color indexed="81"/>
            <rFont val="Tahoma"/>
            <family val="2"/>
            <charset val="238"/>
          </rPr>
          <t xml:space="preserve">1st, 2nd episode 1 year later </t>
        </r>
      </text>
    </comment>
    <comment ref="Z170" authorId="2" shapeId="0" xr:uid="{15186494-4340-445D-91D8-C33A6A6581A5}">
      <text>
        <r>
          <rPr>
            <sz val="9"/>
            <color indexed="81"/>
            <rFont val="Tahoma"/>
            <family val="2"/>
            <charset val="238"/>
          </rPr>
          <t xml:space="preserve">1st, 2nd episode 1 year later 
</t>
        </r>
      </text>
    </comment>
    <comment ref="AL170" authorId="2" shapeId="0" xr:uid="{CF1A6571-2343-4B80-A34B-3CC7FB0ECC41}">
      <text>
        <r>
          <rPr>
            <sz val="9"/>
            <color indexed="81"/>
            <rFont val="Tahoma"/>
            <family val="2"/>
            <charset val="238"/>
          </rPr>
          <t xml:space="preserve">1st, 2nd episode 1 year later 
</t>
        </r>
      </text>
    </comment>
    <comment ref="AM170" authorId="2" shapeId="0" xr:uid="{E3C01A67-3149-4674-9DC5-550E204D1A6A}">
      <text>
        <r>
          <rPr>
            <sz val="9"/>
            <color indexed="81"/>
            <rFont val="Tahoma"/>
            <family val="2"/>
            <charset val="238"/>
          </rPr>
          <t xml:space="preserve">1st, 2nd episode 1 year later 
</t>
        </r>
      </text>
    </comment>
    <comment ref="B174" authorId="2" shapeId="0" xr:uid="{12D20134-7977-4024-80A5-B20AE015689F}">
      <text>
        <r>
          <rPr>
            <sz val="9"/>
            <color indexed="81"/>
            <rFont val="Tahoma"/>
            <family val="2"/>
            <charset val="238"/>
          </rPr>
          <t xml:space="preserve">Found in review: Tampi, 2015, PMID: 25619672
</t>
        </r>
      </text>
    </comment>
    <comment ref="B178" authorId="2" shapeId="0" xr:uid="{AC2B8A66-C4C7-451A-AD50-9886D3D61427}">
      <text>
        <r>
          <rPr>
            <sz val="9"/>
            <color indexed="81"/>
            <rFont val="Tahoma"/>
            <family val="2"/>
            <charset val="238"/>
          </rPr>
          <t xml:space="preserve">Found in review: Zemrak, 2008, PMID: 18499875
</t>
        </r>
      </text>
    </comment>
    <comment ref="B179" authorId="2" shapeId="0" xr:uid="{24CBF9EB-0ECF-4E11-A794-9081A65D0788}">
      <text>
        <r>
          <rPr>
            <sz val="9"/>
            <color indexed="81"/>
            <rFont val="Tahoma"/>
            <family val="2"/>
            <charset val="238"/>
          </rPr>
          <t xml:space="preserve">Found in review: Zemrak, 2008, PMID: 18499875
</t>
        </r>
      </text>
    </comment>
    <comment ref="B180" authorId="2" shapeId="0" xr:uid="{291410C1-A268-4497-B1B8-BE52665D019B}">
      <text>
        <r>
          <rPr>
            <sz val="9"/>
            <color indexed="81"/>
            <rFont val="Tahoma"/>
            <family val="2"/>
            <charset val="238"/>
          </rPr>
          <t xml:space="preserve">Found in review: Zemrak, 2008, PMID: 18499875
</t>
        </r>
      </text>
    </comment>
    <comment ref="B182" authorId="2" shapeId="0" xr:uid="{BD1CA6A7-072B-4F3A-A7D5-AFFBC913E7A6}">
      <text>
        <r>
          <rPr>
            <sz val="9"/>
            <color indexed="81"/>
            <rFont val="Tahoma"/>
            <family val="2"/>
            <charset val="238"/>
          </rPr>
          <t xml:space="preserve">Found in review: Zemrak, 2008, PMID: 18499875
</t>
        </r>
      </text>
    </comment>
    <comment ref="AM182" authorId="2" shapeId="0" xr:uid="{53EA5E6C-5F7A-4614-9253-9AF4019BA3BF}">
      <text>
        <r>
          <rPr>
            <sz val="9"/>
            <color indexed="81"/>
            <rFont val="Tahoma"/>
            <family val="2"/>
            <charset val="238"/>
          </rPr>
          <t xml:space="preserve">24 h, 48 h, 72 h </t>
        </r>
      </text>
    </comment>
    <comment ref="W186" authorId="0" shapeId="0" xr:uid="{3693756D-1B60-45CA-B487-C9A0F615CD98}">
      <text>
        <r>
          <rPr>
            <sz val="9"/>
            <color indexed="81"/>
            <rFont val="Tahoma"/>
            <family val="2"/>
            <charset val="238"/>
          </rPr>
          <t xml:space="preserve">Before introduction amiodarone QTc 449 ms </t>
        </r>
      </text>
    </comment>
    <comment ref="W188" authorId="0" shapeId="0" xr:uid="{B055C75E-4007-48DC-A164-D41597F9982D}">
      <text>
        <r>
          <rPr>
            <sz val="9"/>
            <color indexed="81"/>
            <rFont val="Tahoma"/>
            <family val="2"/>
            <charset val="238"/>
          </rPr>
          <t xml:space="preserve">baseline 401 ms </t>
        </r>
      </text>
    </comment>
    <comment ref="U189" authorId="0" shapeId="0" xr:uid="{E6467296-4091-4D25-87E6-E7BDD1529258}">
      <text>
        <r>
          <rPr>
            <sz val="9"/>
            <color indexed="81"/>
            <rFont val="Tahoma"/>
            <family val="2"/>
            <charset val="238"/>
          </rPr>
          <t>at admission (before amiodarone 143 ms), complete right bundle branch block</t>
        </r>
      </text>
    </comment>
    <comment ref="V189" authorId="0" shapeId="0" xr:uid="{DBB9F3D8-8BF7-4AB0-8B23-23CC47E0F33F}">
      <text>
        <r>
          <rPr>
            <sz val="9"/>
            <color indexed="81"/>
            <rFont val="Tahoma"/>
            <family val="2"/>
            <charset val="238"/>
          </rPr>
          <t xml:space="preserve">at admission (before amiodarone 390 ms)
</t>
        </r>
      </text>
    </comment>
    <comment ref="W189" authorId="3" shapeId="0" xr:uid="{7634854F-A1AE-48D8-A7B7-3AA3E4ABEE39}">
      <text>
        <r>
          <rPr>
            <sz val="9"/>
            <color indexed="81"/>
            <rFont val="Tahoma"/>
            <family val="2"/>
            <charset val="238"/>
          </rPr>
          <t>at admission (before amiodarone 452 ms)</t>
        </r>
      </text>
    </comment>
    <comment ref="V198" authorId="3" shapeId="0" xr:uid="{F654EB14-4F51-4D5B-B9DA-2EC6604BC1B9}">
      <text>
        <r>
          <rPr>
            <b/>
            <sz val="9"/>
            <color indexed="81"/>
            <rFont val="Tahoma"/>
            <family val="2"/>
            <charset val="238"/>
          </rPr>
          <t xml:space="preserve">Tdp at 600
</t>
        </r>
      </text>
    </comment>
    <comment ref="B201" authorId="0" shapeId="0" xr:uid="{52AD7E50-69BD-441A-B1C5-5EFCB3A4CD2E}">
      <text>
        <r>
          <rPr>
            <sz val="9"/>
            <color indexed="81"/>
            <rFont val="Tahoma"/>
            <family val="2"/>
            <charset val="238"/>
          </rPr>
          <t>Keller, 2008, 18158394</t>
        </r>
      </text>
    </comment>
    <comment ref="W204" authorId="3" shapeId="0" xr:uid="{EAB2F869-44B7-4E0C-8A56-FF6218F2C87D}">
      <text>
        <r>
          <rPr>
            <sz val="9"/>
            <color indexed="81"/>
            <rFont val="Tahoma"/>
            <family val="2"/>
            <charset val="238"/>
          </rPr>
          <t xml:space="preserve">admission ECG showed QTc of 403 ms </t>
        </r>
      </text>
    </comment>
    <comment ref="W205" authorId="3" shapeId="0" xr:uid="{436AFBB4-66F9-4DFE-93EE-6D59E2E23FF7}">
      <text>
        <r>
          <rPr>
            <sz val="9"/>
            <color indexed="81"/>
            <rFont val="Tahoma"/>
            <family val="2"/>
            <charset val="238"/>
          </rPr>
          <t>tdp, on admission 450 ms</t>
        </r>
      </text>
    </comment>
    <comment ref="Z207" authorId="0" shapeId="0" xr:uid="{AF25A072-1C44-48CD-BA11-16AF73E973FE}">
      <text>
        <r>
          <rPr>
            <sz val="9"/>
            <color indexed="81"/>
            <rFont val="Tahoma"/>
            <family val="2"/>
            <charset val="238"/>
          </rPr>
          <t>extract
digoxin 3,0 mg/ml</t>
        </r>
      </text>
    </comment>
    <comment ref="Z208" authorId="0" shapeId="0" xr:uid="{D5F0A8C3-F4E2-4287-A8AD-311D4C14EA35}">
      <text>
        <r>
          <rPr>
            <sz val="9"/>
            <color indexed="81"/>
            <rFont val="Tahoma"/>
            <family val="2"/>
            <charset val="238"/>
          </rPr>
          <t>direct
digoxin 3,0 mg/ml</t>
        </r>
      </text>
    </comment>
    <comment ref="Z209" authorId="0" shapeId="0" xr:uid="{8ABF7E90-9C06-4492-8657-228E328BA4F6}">
      <text>
        <r>
          <rPr>
            <sz val="9"/>
            <color indexed="81"/>
            <rFont val="Tahoma"/>
            <family val="2"/>
            <charset val="238"/>
          </rPr>
          <t>digoxin 1,1 mg/ml</t>
        </r>
      </text>
    </comment>
    <comment ref="Z211" authorId="0" shapeId="0" xr:uid="{6713BD17-6369-4F95-97C6-922FDCF02F28}">
      <text>
        <r>
          <rPr>
            <sz val="9"/>
            <color indexed="81"/>
            <rFont val="Tahoma"/>
            <family val="2"/>
            <charset val="238"/>
          </rPr>
          <t>direct
digoxin 1,0 mg/ml</t>
        </r>
      </text>
    </comment>
    <comment ref="Z212" authorId="0" shapeId="0" xr:uid="{3B97B60F-4A97-4740-99DF-C666EB192183}">
      <text>
        <r>
          <rPr>
            <sz val="9"/>
            <color indexed="81"/>
            <rFont val="Tahoma"/>
            <family val="2"/>
            <charset val="238"/>
          </rPr>
          <t>extract</t>
        </r>
      </text>
    </comment>
    <comment ref="Z213" authorId="0" shapeId="0" xr:uid="{7054E2BB-049E-4665-84D2-BFA989901BA4}">
      <text>
        <r>
          <rPr>
            <sz val="9"/>
            <color indexed="81"/>
            <rFont val="Tahoma"/>
            <family val="2"/>
            <charset val="238"/>
          </rPr>
          <t>extract
digoxin 1,7 mg/ml</t>
        </r>
      </text>
    </comment>
    <comment ref="Z215" authorId="0" shapeId="0" xr:uid="{A43B1DD3-F5CB-4244-AA30-AF1E271B5F95}">
      <text>
        <r>
          <rPr>
            <sz val="9"/>
            <color indexed="81"/>
            <rFont val="Tahoma"/>
            <family val="2"/>
            <charset val="238"/>
          </rPr>
          <t xml:space="preserve">digoxin 0,7 mg/ml
</t>
        </r>
      </text>
    </comment>
    <comment ref="Z216" authorId="0" shapeId="0" xr:uid="{5F5C6576-9675-4C13-910A-2B31A657892F}">
      <text>
        <r>
          <rPr>
            <sz val="9"/>
            <color indexed="81"/>
            <rFont val="Tahoma"/>
            <family val="2"/>
            <charset val="238"/>
          </rPr>
          <t>extract
digoxin 0,6 mg/ml
phenytoin 4,2 µg/ml</t>
        </r>
      </text>
    </comment>
    <comment ref="Z222" authorId="0" shapeId="0" xr:uid="{78F2C52C-1E50-4670-A087-D5BA0A73510E}">
      <text>
        <r>
          <rPr>
            <sz val="9"/>
            <color indexed="81"/>
            <rFont val="Tahoma"/>
            <family val="2"/>
            <charset val="238"/>
          </rPr>
          <t>direct
digoxin 1,0 mg/ml</t>
        </r>
      </text>
    </comment>
    <comment ref="Z223" authorId="0" shapeId="0" xr:uid="{7B9A91C2-1571-464B-8A90-CDABAB44AD23}">
      <text>
        <r>
          <rPr>
            <sz val="9"/>
            <color indexed="81"/>
            <rFont val="Tahoma"/>
            <family val="2"/>
            <charset val="238"/>
          </rPr>
          <t xml:space="preserve">digoxin 1,2 mg/ml 
</t>
        </r>
      </text>
    </comment>
    <comment ref="Z224" authorId="0" shapeId="0" xr:uid="{A6052479-10A9-408C-B0CC-2C0DDF8FD30B}">
      <text>
        <r>
          <rPr>
            <sz val="9"/>
            <color indexed="81"/>
            <rFont val="Tahoma"/>
            <family val="2"/>
            <charset val="238"/>
          </rPr>
          <t>direct
digoxin 1,0 mg/ml</t>
        </r>
      </text>
    </comment>
    <comment ref="Z225" authorId="0" shapeId="0" xr:uid="{630E11FE-575E-470B-8D6B-9C6A05597BE0}">
      <text>
        <r>
          <rPr>
            <sz val="9"/>
            <color indexed="81"/>
            <rFont val="Tahoma"/>
            <family val="2"/>
            <charset val="238"/>
          </rPr>
          <t>direct
digoxin 0,5 mg/ml</t>
        </r>
      </text>
    </comment>
    <comment ref="Z226" authorId="0" shapeId="0" xr:uid="{B817F47F-8EB8-4BF9-A886-2C7330094921}">
      <text>
        <r>
          <rPr>
            <sz val="9"/>
            <color indexed="81"/>
            <rFont val="Tahoma"/>
            <family val="2"/>
            <charset val="238"/>
          </rPr>
          <t>extract</t>
        </r>
      </text>
    </comment>
    <comment ref="Z227" authorId="0" shapeId="0" xr:uid="{96DC3FFF-486D-45E0-94BC-AC7361096B1E}">
      <text>
        <r>
          <rPr>
            <sz val="9"/>
            <color indexed="81"/>
            <rFont val="Tahoma"/>
            <family val="2"/>
            <charset val="238"/>
          </rPr>
          <t>extract</t>
        </r>
      </text>
    </comment>
    <comment ref="Z229" authorId="0" shapeId="0" xr:uid="{93D735AF-9CA3-4F00-BD81-C0EA1C468357}">
      <text>
        <r>
          <rPr>
            <sz val="9"/>
            <color indexed="81"/>
            <rFont val="Tahoma"/>
            <family val="2"/>
            <charset val="238"/>
          </rPr>
          <t>direct
digoxin 0,9 mg/ml</t>
        </r>
      </text>
    </comment>
    <comment ref="Z231" authorId="0" shapeId="0" xr:uid="{0382A89A-BC94-4CEB-B38C-F3E0C8C95DBE}">
      <text>
        <r>
          <rPr>
            <sz val="9"/>
            <color indexed="81"/>
            <rFont val="Tahoma"/>
            <family val="2"/>
            <charset val="238"/>
          </rPr>
          <t>direct
digoxin 1,4 mg/ml</t>
        </r>
      </text>
    </comment>
    <comment ref="Z232" authorId="0" shapeId="0" xr:uid="{70B22C9F-EEF8-4633-8C91-2E91824D90ED}">
      <text>
        <r>
          <rPr>
            <sz val="9"/>
            <color indexed="81"/>
            <rFont val="Tahoma"/>
            <family val="2"/>
            <charset val="238"/>
          </rPr>
          <t xml:space="preserve">digoxine 2,0 mg/ml 
</t>
        </r>
      </text>
    </comment>
    <comment ref="Z234" authorId="0" shapeId="0" xr:uid="{273C933D-3FFB-4229-BDCF-3FA2364ED10E}">
      <text>
        <r>
          <rPr>
            <sz val="9"/>
            <color indexed="81"/>
            <rFont val="Tahoma"/>
            <family val="2"/>
            <charset val="238"/>
          </rPr>
          <t>direct</t>
        </r>
      </text>
    </comment>
    <comment ref="Z235" authorId="0" shapeId="0" xr:uid="{5C3E79E0-1FD2-4CE9-9730-D2A0E7B5A14D}">
      <text>
        <r>
          <rPr>
            <sz val="9"/>
            <color indexed="81"/>
            <rFont val="Tahoma"/>
            <family val="2"/>
            <charset val="238"/>
          </rPr>
          <t>direct
digoxin 1,2 mg/ml</t>
        </r>
      </text>
    </comment>
    <comment ref="Z237" authorId="0" shapeId="0" xr:uid="{46B6B599-0AD4-448C-8E4C-EE4C4E5C923B}">
      <text>
        <r>
          <rPr>
            <sz val="9"/>
            <color indexed="81"/>
            <rFont val="Tahoma"/>
            <family val="2"/>
            <charset val="238"/>
          </rPr>
          <t xml:space="preserve">extract 
digoxin 1,3 mg/ml </t>
        </r>
      </text>
    </comment>
    <comment ref="W244" authorId="3" shapeId="0" xr:uid="{91D5CF97-F1C1-4953-80DE-2BF22BA7DFE8}">
      <text>
        <r>
          <rPr>
            <sz val="9"/>
            <color indexed="81"/>
            <rFont val="Tahoma"/>
            <family val="2"/>
            <charset val="238"/>
          </rPr>
          <t xml:space="preserve">TdP, before amiodarone 420 ms </t>
        </r>
      </text>
    </comment>
    <comment ref="AC244" authorId="0" shapeId="0" xr:uid="{6111CDC9-071B-4F0C-969D-72F7F94B8E6D}">
      <text>
        <r>
          <rPr>
            <sz val="9"/>
            <color indexed="81"/>
            <rFont val="Tahoma"/>
            <family val="2"/>
            <charset val="238"/>
          </rPr>
          <t xml:space="preserve">Day 2 (during QTc = 623 ms), Day 4, Day 5, Day 9, Day 14 
</t>
        </r>
      </text>
    </comment>
    <comment ref="AM244" authorId="0" shapeId="0" xr:uid="{C2A4C266-8B21-4C6F-B4F5-9CA4D535232D}">
      <text>
        <r>
          <rPr>
            <sz val="9"/>
            <color indexed="81"/>
            <rFont val="Tahoma"/>
            <family val="2"/>
            <charset val="238"/>
          </rPr>
          <t xml:space="preserve">15th hospital day </t>
        </r>
      </text>
    </comment>
    <comment ref="V245" authorId="0" shapeId="0" xr:uid="{50002412-D67F-4F93-9AAB-16CE4FAA9EC7}">
      <text>
        <r>
          <rPr>
            <sz val="9"/>
            <color indexed="81"/>
            <rFont val="Tahoma"/>
            <family val="2"/>
            <charset val="238"/>
          </rPr>
          <t xml:space="preserve">TdP </t>
        </r>
      </text>
    </comment>
    <comment ref="AD245" authorId="0" shapeId="0" xr:uid="{694FF1D7-8180-4EBA-85C2-9C5D4083FBA9}">
      <text>
        <r>
          <rPr>
            <sz val="9"/>
            <color indexed="81"/>
            <rFont val="Tahoma"/>
            <family val="2"/>
            <charset val="238"/>
          </rPr>
          <t xml:space="preserve">no units 
</t>
        </r>
      </text>
    </comment>
    <comment ref="AE245" authorId="0" shapeId="0" xr:uid="{56835E32-2460-4AFD-9857-C6AC2C94CF9D}">
      <text>
        <r>
          <rPr>
            <sz val="9"/>
            <color indexed="81"/>
            <rFont val="Tahoma"/>
            <family val="2"/>
            <charset val="238"/>
          </rPr>
          <t xml:space="preserve">no units </t>
        </r>
      </text>
    </comment>
    <comment ref="W246" authorId="3" shapeId="0" xr:uid="{234C1C14-0864-4DA9-A43F-120EBFDEB508}">
      <text>
        <r>
          <rPr>
            <sz val="9"/>
            <color indexed="81"/>
            <rFont val="Tahoma"/>
            <family val="2"/>
            <charset val="238"/>
          </rPr>
          <t xml:space="preserve">Three episodes of self-terminating TdP, on admission QT was normal </t>
        </r>
      </text>
    </comment>
    <comment ref="V247" authorId="3" shapeId="0" xr:uid="{92A1A559-0116-4035-842C-97A6F45FFD7F}">
      <text>
        <r>
          <rPr>
            <b/>
            <sz val="9"/>
            <color indexed="81"/>
            <rFont val="Tahoma"/>
            <family val="2"/>
            <charset val="238"/>
          </rPr>
          <t>Tdp</t>
        </r>
      </text>
    </comment>
    <comment ref="U248" authorId="0" shapeId="0" xr:uid="{07D316E7-EEB0-49E5-A31E-6DA767D7C333}">
      <text>
        <r>
          <rPr>
            <sz val="9"/>
            <color indexed="81"/>
            <rFont val="Tahoma"/>
            <family val="2"/>
            <charset val="238"/>
          </rPr>
          <t xml:space="preserve">baseline 80 ms 
</t>
        </r>
      </text>
    </comment>
    <comment ref="W248" authorId="3" shapeId="0" xr:uid="{2308E218-5DF6-4E5C-B22B-DFE6582A170B}">
      <text>
        <r>
          <rPr>
            <sz val="9"/>
            <color indexed="81"/>
            <rFont val="Tahoma"/>
            <family val="2"/>
            <charset val="238"/>
          </rPr>
          <t>tdp, baseline 380-400 ms</t>
        </r>
        <r>
          <rPr>
            <b/>
            <sz val="9"/>
            <color indexed="81"/>
            <rFont val="Tahoma"/>
            <family val="2"/>
            <charset val="238"/>
          </rPr>
          <t xml:space="preserve"> </t>
        </r>
      </text>
    </comment>
    <comment ref="R252" authorId="0" shapeId="0" xr:uid="{32B63609-FCC1-48E8-9D03-F32112466B1A}">
      <text>
        <r>
          <rPr>
            <sz val="9"/>
            <color indexed="81"/>
            <rFont val="Tahoma"/>
            <family val="2"/>
            <charset val="238"/>
          </rPr>
          <t>on admission, with QTc = 443 ms</t>
        </r>
      </text>
    </comment>
    <comment ref="W252" authorId="3" shapeId="0" xr:uid="{F6FD1B4D-1CB4-4F91-BC80-FE3586A239CF}">
      <text>
        <r>
          <rPr>
            <sz val="9"/>
            <color indexed="81"/>
            <rFont val="Tahoma"/>
            <family val="2"/>
            <charset val="238"/>
          </rPr>
          <t>tdp, baseline (before gatifloxacin) 443 ms</t>
        </r>
      </text>
    </comment>
    <comment ref="W253" authorId="3" shapeId="0" xr:uid="{A687FE56-8836-4F1A-A16D-9CB74E574A9C}">
      <text>
        <r>
          <rPr>
            <sz val="9"/>
            <color indexed="81"/>
            <rFont val="Tahoma"/>
            <family val="2"/>
            <charset val="238"/>
          </rPr>
          <t xml:space="preserve">tdp, 2 years before 480 - 530 ms (on paroxetine or phenelzine), 2 weeks before 454 ms </t>
        </r>
      </text>
    </comment>
    <comment ref="AJ253" authorId="0" shapeId="0" xr:uid="{2A3A38DA-76B8-45EE-85E7-2A4D82617412}">
      <text>
        <r>
          <rPr>
            <sz val="9"/>
            <color indexed="81"/>
            <rFont val="Tahoma"/>
            <family val="2"/>
            <charset val="238"/>
          </rPr>
          <t xml:space="preserve">at autopsy </t>
        </r>
      </text>
    </comment>
    <comment ref="V254" authorId="0" shapeId="0" xr:uid="{C34E9464-16CB-4EA3-9815-8EEF81E39563}">
      <text>
        <r>
          <rPr>
            <sz val="9"/>
            <color indexed="81"/>
            <rFont val="Tahoma"/>
            <family val="2"/>
            <charset val="238"/>
          </rPr>
          <t xml:space="preserve">1 week prior to admission 400ms </t>
        </r>
      </text>
    </comment>
    <comment ref="Z254" authorId="0" shapeId="0" xr:uid="{A75F2DE3-C37B-47CA-994D-5BE23C509668}">
      <text>
        <r>
          <rPr>
            <sz val="9"/>
            <color indexed="81"/>
            <rFont val="Tahoma"/>
            <family val="2"/>
            <charset val="238"/>
          </rPr>
          <t xml:space="preserve">NAPA 18 µg/ml , 25 µg/ml 
</t>
        </r>
      </text>
    </comment>
    <comment ref="V257" authorId="0" shapeId="0" xr:uid="{99564A8C-0F0D-4B2D-987C-A4F2F27C0CEE}">
      <text>
        <r>
          <rPr>
            <sz val="9"/>
            <color indexed="81"/>
            <rFont val="Tahoma"/>
            <family val="2"/>
            <charset val="238"/>
          </rPr>
          <t xml:space="preserve">Time post ingestion: 2h, 3h, 13h (TdP), 15h, 19h, 33h, 38h </t>
        </r>
      </text>
    </comment>
    <comment ref="W257" authorId="0" shapeId="0" xr:uid="{2FF2F698-14FB-4653-BDDA-3A0CC3EC19A9}">
      <text>
        <r>
          <rPr>
            <sz val="9"/>
            <color indexed="81"/>
            <rFont val="Tahoma"/>
            <family val="2"/>
            <charset val="238"/>
          </rPr>
          <t xml:space="preserve">Time post ingestion: 2h, 3h, 13h (TdP), 15h, 19h, 33h, 38h </t>
        </r>
      </text>
    </comment>
    <comment ref="Z257" authorId="0" shapeId="0" xr:uid="{27CFCE20-8EED-44B1-A0FA-6B4F3198032C}">
      <text>
        <r>
          <rPr>
            <sz val="9"/>
            <color indexed="81"/>
            <rFont val="Tahoma"/>
            <family val="2"/>
            <charset val="238"/>
          </rPr>
          <t xml:space="preserve">astemizole and desmethylastemizole in total
</t>
        </r>
      </text>
    </comment>
    <comment ref="AA257" authorId="0" shapeId="0" xr:uid="{F8BB3F0F-A33C-4923-B55D-7D0A993A9B60}">
      <text>
        <r>
          <rPr>
            <sz val="9"/>
            <color indexed="81"/>
            <rFont val="Tahoma"/>
            <family val="2"/>
            <charset val="238"/>
          </rPr>
          <t xml:space="preserve">astemizole and desmethylastemizole in total
</t>
        </r>
      </text>
    </comment>
    <comment ref="V258" authorId="3" shapeId="0" xr:uid="{21D98052-46B3-446A-9704-C67B38FF3D6C}">
      <text>
        <r>
          <rPr>
            <b/>
            <sz val="9"/>
            <color indexed="81"/>
            <rFont val="Tahoma"/>
            <family val="2"/>
            <charset val="238"/>
          </rPr>
          <t>tdp</t>
        </r>
      </text>
    </comment>
    <comment ref="W266" authorId="0" shapeId="0" xr:uid="{8A2297E8-A523-4FA6-B669-E504CDFC56DA}">
      <text>
        <r>
          <rPr>
            <sz val="9"/>
            <color indexed="81"/>
            <rFont val="Tahoma"/>
            <family val="2"/>
            <charset val="238"/>
          </rPr>
          <t xml:space="preserve">TdP with cardiac arrest
</t>
        </r>
      </text>
    </comment>
    <comment ref="W268" authorId="3" shapeId="0" xr:uid="{14593E96-DC32-4C4D-8B81-F11554956EC6}">
      <text>
        <r>
          <rPr>
            <sz val="9"/>
            <color indexed="81"/>
            <rFont val="Tahoma"/>
            <family val="2"/>
            <charset val="238"/>
          </rPr>
          <t xml:space="preserve">TdP with cardiac arrest </t>
        </r>
      </text>
    </comment>
    <comment ref="W269" authorId="0" shapeId="0" xr:uid="{8C4E466F-3809-432F-8927-C2B8B687A04A}">
      <text>
        <r>
          <rPr>
            <sz val="9"/>
            <color indexed="81"/>
            <rFont val="Tahoma"/>
            <family val="2"/>
            <charset val="238"/>
          </rPr>
          <t xml:space="preserve">TdP with cardiac arrest
</t>
        </r>
      </text>
    </comment>
    <comment ref="W270" authorId="0" shapeId="0" xr:uid="{52CCAEA5-A858-43C7-A70C-E22CFA83F020}">
      <text>
        <r>
          <rPr>
            <sz val="9"/>
            <color indexed="81"/>
            <rFont val="Tahoma"/>
            <family val="2"/>
            <charset val="238"/>
          </rPr>
          <t>TdP with cardiac arrest</t>
        </r>
      </text>
    </comment>
    <comment ref="W271" authorId="0" shapeId="0" xr:uid="{02D46B2A-05CA-4933-8928-83EE6CE8E293}">
      <text>
        <r>
          <rPr>
            <sz val="9"/>
            <color indexed="81"/>
            <rFont val="Tahoma"/>
            <family val="2"/>
            <charset val="238"/>
          </rPr>
          <t xml:space="preserve">TdP with cardiac arrest
</t>
        </r>
      </text>
    </comment>
    <comment ref="W272" authorId="0" shapeId="0" xr:uid="{1972E645-68FF-4EB8-86CC-9A7030A4F628}">
      <text>
        <r>
          <rPr>
            <sz val="9"/>
            <color indexed="81"/>
            <rFont val="Tahoma"/>
            <family val="2"/>
            <charset val="238"/>
          </rPr>
          <t xml:space="preserve">baseline 408
</t>
        </r>
      </text>
    </comment>
    <comment ref="V273" authorId="0" shapeId="0" xr:uid="{561B4804-2456-4B42-B24F-88156DAB5B66}">
      <text>
        <r>
          <rPr>
            <sz val="9"/>
            <color indexed="81"/>
            <rFont val="Tahoma"/>
            <family val="2"/>
            <charset val="238"/>
          </rPr>
          <t xml:space="preserve">baseline 450 ms 
</t>
        </r>
      </text>
    </comment>
    <comment ref="W273" authorId="0" shapeId="0" xr:uid="{28F00F3F-15D1-4F8B-8C34-DFE9534BF8AF}">
      <text>
        <r>
          <rPr>
            <sz val="9"/>
            <color indexed="81"/>
            <rFont val="Tahoma"/>
            <family val="2"/>
            <charset val="238"/>
          </rPr>
          <t xml:space="preserve">baseline 462 ms </t>
        </r>
      </text>
    </comment>
    <comment ref="W274" authorId="0" shapeId="0" xr:uid="{D7B175F9-D877-4214-8ECB-9D7100FB3805}">
      <text>
        <r>
          <rPr>
            <sz val="9"/>
            <color indexed="81"/>
            <rFont val="Tahoma"/>
            <family val="2"/>
            <charset val="238"/>
          </rPr>
          <t>mean, n = 114, before treatment 424,3 (419,7-428,9)</t>
        </r>
      </text>
    </comment>
    <comment ref="H280" authorId="0" shapeId="0" xr:uid="{769CF88B-3314-4CDE-9D1B-42174A25A353}">
      <text>
        <r>
          <rPr>
            <sz val="9"/>
            <color indexed="81"/>
            <rFont val="Tahoma"/>
            <family val="2"/>
            <charset val="238"/>
          </rPr>
          <t>captopril, furosemide,
and warfarin</t>
        </r>
      </text>
    </comment>
    <comment ref="W280" authorId="0" shapeId="0" xr:uid="{141AFA60-0210-46E8-938D-06E036F91408}">
      <text>
        <r>
          <rPr>
            <sz val="9"/>
            <color indexed="81"/>
            <rFont val="Tahoma"/>
            <family val="2"/>
            <charset val="238"/>
          </rPr>
          <t xml:space="preserve">before amiodarone QTc was 440 ms </t>
        </r>
      </text>
    </comment>
    <comment ref="W281" authorId="0" shapeId="0" xr:uid="{431AE819-CB32-4A44-AA70-194A9F953C0B}">
      <text>
        <r>
          <rPr>
            <sz val="9"/>
            <color indexed="81"/>
            <rFont val="Tahoma"/>
            <family val="2"/>
            <charset val="238"/>
          </rPr>
          <t xml:space="preserve">TdP, baseline QTc was 440 ms 
</t>
        </r>
      </text>
    </comment>
    <comment ref="W283" authorId="0" shapeId="0" xr:uid="{4FF5D954-458A-47D0-BFB5-83E0A261F443}">
      <text>
        <r>
          <rPr>
            <sz val="9"/>
            <color indexed="81"/>
            <rFont val="Tahoma"/>
            <family val="2"/>
            <charset val="238"/>
          </rPr>
          <t>baseline QTc 450 ms, on amiodarone 458 ms</t>
        </r>
      </text>
    </comment>
    <comment ref="AM283" authorId="0" shapeId="0" xr:uid="{5B191157-0A70-48CE-BB77-BA6CD85F8981}">
      <text>
        <r>
          <rPr>
            <sz val="9"/>
            <color indexed="81"/>
            <rFont val="Tahoma"/>
            <family val="2"/>
            <charset val="238"/>
          </rPr>
          <t xml:space="preserve">within 3 days of drugs discontinuation 
</t>
        </r>
      </text>
    </comment>
    <comment ref="W285" authorId="0" shapeId="0" xr:uid="{A40B179C-13D9-4D4D-8F0A-AB66A073F19E}">
      <text>
        <r>
          <rPr>
            <sz val="9"/>
            <color indexed="81"/>
            <rFont val="Tahoma"/>
            <family val="2"/>
            <charset val="238"/>
          </rPr>
          <t xml:space="preserve">baseline 400 ms 
</t>
        </r>
      </text>
    </comment>
    <comment ref="B304" authorId="0" shapeId="0" xr:uid="{9FF1EE9B-16FA-47F2-86B1-5AA3CECE2272}">
      <text>
        <r>
          <rPr>
            <sz val="9"/>
            <color indexed="81"/>
            <rFont val="Tahoma"/>
            <family val="2"/>
            <charset val="238"/>
          </rPr>
          <t xml:space="preserve">abstract </t>
        </r>
        <r>
          <rPr>
            <sz val="9"/>
            <color indexed="81"/>
            <rFont val="Tahoma"/>
            <family val="2"/>
            <charset val="238"/>
          </rPr>
          <t xml:space="preserve">
</t>
        </r>
      </text>
    </comment>
    <comment ref="W310" authorId="0" shapeId="0" xr:uid="{FCD75C5A-A953-4D99-A3C6-B8F63AA90B6C}">
      <text>
        <r>
          <rPr>
            <sz val="9"/>
            <color indexed="81"/>
            <rFont val="Tahoma"/>
            <family val="2"/>
            <charset val="238"/>
          </rPr>
          <t>TdP, baseline 470 ms</t>
        </r>
      </text>
    </comment>
    <comment ref="U311" authorId="0" shapeId="0" xr:uid="{9489F3C6-0FDB-4FB9-A9F0-0D5BFD633112}">
      <text>
        <r>
          <rPr>
            <sz val="9"/>
            <color indexed="81"/>
            <rFont val="Tahoma"/>
            <family val="2"/>
            <charset val="238"/>
          </rPr>
          <t xml:space="preserve">baseline 118 ms 
</t>
        </r>
      </text>
    </comment>
    <comment ref="W311" authorId="0" shapeId="0" xr:uid="{033518AB-6EFA-4A4D-BB51-3929C20EB328}">
      <text>
        <r>
          <rPr>
            <sz val="9"/>
            <color indexed="81"/>
            <rFont val="Tahoma"/>
            <family val="2"/>
            <charset val="238"/>
          </rPr>
          <t xml:space="preserve">TdP, baseline 469 ms 
</t>
        </r>
      </text>
    </comment>
    <comment ref="W312" authorId="0" shapeId="0" xr:uid="{2CA09E07-F1C7-47FE-AB94-C463D00AE429}">
      <text>
        <r>
          <rPr>
            <sz val="9"/>
            <color indexed="81"/>
            <rFont val="Tahoma"/>
            <family val="2"/>
            <charset val="238"/>
          </rPr>
          <t>baseline 340 ms</t>
        </r>
      </text>
    </comment>
    <comment ref="W313" authorId="0" shapeId="0" xr:uid="{A2625508-9369-42E9-B6DC-DBEF8ECCDCCE}">
      <text>
        <r>
          <rPr>
            <sz val="9"/>
            <color indexed="81"/>
            <rFont val="Tahoma"/>
            <family val="2"/>
            <charset val="238"/>
          </rPr>
          <t>TdP, baseline 490 ms</t>
        </r>
      </text>
    </comment>
    <comment ref="U315" authorId="0" shapeId="0" xr:uid="{757AF5DF-98DB-4DA6-95BE-45A6EF9DED7E}">
      <text>
        <r>
          <rPr>
            <sz val="9"/>
            <color indexed="81"/>
            <rFont val="Tahoma"/>
            <family val="2"/>
            <charset val="238"/>
          </rPr>
          <t xml:space="preserve">baseline 110 ms </t>
        </r>
      </text>
    </comment>
    <comment ref="W315" authorId="0" shapeId="0" xr:uid="{9ED9A470-B821-44CE-BCB4-F95EDFE0B5E6}">
      <text>
        <r>
          <rPr>
            <sz val="9"/>
            <color indexed="81"/>
            <rFont val="Tahoma"/>
            <family val="2"/>
            <charset val="238"/>
          </rPr>
          <t xml:space="preserve">baseline 430 ms </t>
        </r>
      </text>
    </comment>
    <comment ref="W316" authorId="0" shapeId="0" xr:uid="{F94179AF-8AA1-416E-86A1-9E86076783EA}">
      <text>
        <r>
          <rPr>
            <sz val="9"/>
            <color indexed="81"/>
            <rFont val="Tahoma"/>
            <family val="2"/>
            <charset val="238"/>
          </rPr>
          <t>TdP, baseline 450 ms</t>
        </r>
      </text>
    </comment>
    <comment ref="V317" authorId="0" shapeId="0" xr:uid="{5675476F-573B-4A1A-B7FB-9ECBD5036F61}">
      <text>
        <r>
          <rPr>
            <sz val="9"/>
            <color indexed="81"/>
            <rFont val="Tahoma"/>
            <family val="2"/>
            <charset val="238"/>
          </rPr>
          <t xml:space="preserve">baselien 450 </t>
        </r>
      </text>
    </comment>
    <comment ref="W317" authorId="0" shapeId="0" xr:uid="{FA48F2F3-7DA8-43D3-977C-A2A5CFC2C855}">
      <text>
        <r>
          <rPr>
            <sz val="9"/>
            <color indexed="81"/>
            <rFont val="Tahoma"/>
            <family val="2"/>
            <charset val="238"/>
          </rPr>
          <t xml:space="preserve">TdP, baseline 439 ms </t>
        </r>
      </text>
    </comment>
    <comment ref="V318" authorId="0" shapeId="0" xr:uid="{E9271326-1FCB-4A75-A33A-AF6C13DEDF22}">
      <text>
        <r>
          <rPr>
            <sz val="9"/>
            <color indexed="81"/>
            <rFont val="Tahoma"/>
            <family val="2"/>
            <charset val="238"/>
          </rPr>
          <t xml:space="preserve">baseline 400 </t>
        </r>
      </text>
    </comment>
    <comment ref="W318" authorId="0" shapeId="0" xr:uid="{C1563F36-97F6-440C-A629-7425B623C114}">
      <text>
        <r>
          <rPr>
            <sz val="9"/>
            <color indexed="81"/>
            <rFont val="Tahoma"/>
            <family val="2"/>
            <charset val="238"/>
          </rPr>
          <t xml:space="preserve">baseline 439 
</t>
        </r>
      </text>
    </comment>
    <comment ref="U319" authorId="0" shapeId="0" xr:uid="{2E72184E-20CB-4C10-BAEA-2C53933251BB}">
      <text>
        <r>
          <rPr>
            <sz val="9"/>
            <color indexed="81"/>
            <rFont val="Tahoma"/>
            <family val="2"/>
            <charset val="238"/>
          </rPr>
          <t>baseline 80</t>
        </r>
      </text>
    </comment>
    <comment ref="V319" authorId="0" shapeId="0" xr:uid="{F2935262-4DBF-4EC3-896E-F6C6FD900576}">
      <text>
        <r>
          <rPr>
            <sz val="9"/>
            <color indexed="81"/>
            <rFont val="Tahoma"/>
            <family val="2"/>
            <charset val="238"/>
          </rPr>
          <t>baseline 338</t>
        </r>
      </text>
    </comment>
    <comment ref="W319" authorId="0" shapeId="0" xr:uid="{25203463-CB2B-4B04-B068-173FC2CF00BC}">
      <text>
        <r>
          <rPr>
            <sz val="9"/>
            <color indexed="81"/>
            <rFont val="Tahoma"/>
            <family val="2"/>
            <charset val="238"/>
          </rPr>
          <t xml:space="preserve">baseline 444
</t>
        </r>
      </text>
    </comment>
    <comment ref="V320" authorId="0" shapeId="0" xr:uid="{15009CC4-A5FE-4C46-AD33-238A9E52B012}">
      <text>
        <r>
          <rPr>
            <sz val="9"/>
            <color indexed="81"/>
            <rFont val="Tahoma"/>
            <family val="2"/>
            <charset val="238"/>
          </rPr>
          <t xml:space="preserve">three months ealier 600 ms </t>
        </r>
      </text>
    </comment>
    <comment ref="W320" authorId="0" shapeId="0" xr:uid="{500EFEDB-0A13-488C-87A2-A079D9AFC292}">
      <text>
        <r>
          <rPr>
            <sz val="9"/>
            <color indexed="81"/>
            <rFont val="Tahoma"/>
            <family val="2"/>
            <charset val="238"/>
          </rPr>
          <t xml:space="preserve">three months ealier 570 ms </t>
        </r>
      </text>
    </comment>
    <comment ref="V322" authorId="0" shapeId="0" xr:uid="{A81CD096-DF82-4E65-94FB-8A6788355597}">
      <text>
        <r>
          <rPr>
            <sz val="9"/>
            <color indexed="81"/>
            <rFont val="Tahoma"/>
            <family val="2"/>
            <charset val="238"/>
          </rPr>
          <t xml:space="preserve">baseline 350 ms </t>
        </r>
      </text>
    </comment>
    <comment ref="V326" authorId="0" shapeId="0" xr:uid="{24ADBDDA-BD81-4FCF-A773-15FC120DA06C}">
      <text>
        <r>
          <rPr>
            <sz val="9"/>
            <color indexed="81"/>
            <rFont val="Tahoma"/>
            <family val="2"/>
            <charset val="238"/>
          </rPr>
          <t xml:space="preserve">baseline 380
</t>
        </r>
      </text>
    </comment>
    <comment ref="W326" authorId="0" shapeId="0" xr:uid="{C28FD076-0DD4-4B85-B806-F72AC5AAB1ED}">
      <text>
        <r>
          <rPr>
            <sz val="9"/>
            <color indexed="81"/>
            <rFont val="Tahoma"/>
            <family val="2"/>
            <charset val="238"/>
          </rPr>
          <t>baseline 430</t>
        </r>
      </text>
    </comment>
    <comment ref="V327" authorId="0" shapeId="0" xr:uid="{17243668-E5D0-4BA6-B379-E123803EBE80}">
      <text>
        <r>
          <rPr>
            <sz val="9"/>
            <color indexed="81"/>
            <rFont val="Tahoma"/>
            <family val="2"/>
            <charset val="238"/>
          </rPr>
          <t xml:space="preserve">baseline 300 </t>
        </r>
      </text>
    </comment>
    <comment ref="W327" authorId="0" shapeId="0" xr:uid="{A515A29B-B8E7-4E6F-B4C8-FD7B23AABC11}">
      <text>
        <r>
          <rPr>
            <sz val="9"/>
            <color indexed="81"/>
            <rFont val="Tahoma"/>
            <family val="2"/>
            <charset val="238"/>
          </rPr>
          <t>baseline 420</t>
        </r>
      </text>
    </comment>
    <comment ref="V328" authorId="0" shapeId="0" xr:uid="{C5075F50-8500-43E9-840D-734C4C09982D}">
      <text>
        <r>
          <rPr>
            <sz val="9"/>
            <color indexed="81"/>
            <rFont val="Tahoma"/>
            <family val="2"/>
            <charset val="238"/>
          </rPr>
          <t xml:space="preserve">TdP </t>
        </r>
      </text>
    </comment>
    <comment ref="B329" authorId="0" shapeId="0" xr:uid="{F8EA0B81-D343-48EE-875D-9333FF2FA662}">
      <text>
        <r>
          <rPr>
            <sz val="9"/>
            <color indexed="81"/>
            <rFont val="Tahoma"/>
            <family val="2"/>
            <charset val="238"/>
          </rPr>
          <t>Choudhury, 1999 PMID 11720625</t>
        </r>
      </text>
    </comment>
    <comment ref="W333" authorId="0" shapeId="0" xr:uid="{23F7632F-B8C2-43E1-B1D6-6B8E866C08C5}">
      <text>
        <r>
          <rPr>
            <sz val="9"/>
            <color indexed="81"/>
            <rFont val="Tahoma"/>
            <family val="2"/>
            <charset val="238"/>
          </rPr>
          <t xml:space="preserve">on admission 430 ms 
</t>
        </r>
      </text>
    </comment>
    <comment ref="W340" authorId="0" shapeId="0" xr:uid="{741715CB-FCFA-404B-8CDB-A61D96319E22}">
      <text>
        <r>
          <rPr>
            <sz val="9"/>
            <color indexed="81"/>
            <rFont val="Tahoma"/>
            <family val="2"/>
            <charset val="238"/>
          </rPr>
          <t xml:space="preserve">cardiac arrest due to TdP, baseline 414 msec </t>
        </r>
      </text>
    </comment>
    <comment ref="AM340" authorId="0" shapeId="0" xr:uid="{BA65496B-1F32-497F-8EC7-3BCF7DB15595}">
      <text>
        <r>
          <rPr>
            <sz val="9"/>
            <color indexed="81"/>
            <rFont val="Tahoma"/>
            <family val="2"/>
            <charset val="238"/>
          </rPr>
          <t>1, 5, and 14 days after aripiprazole discontinuation</t>
        </r>
      </text>
    </comment>
    <comment ref="AM342" authorId="0" shapeId="0" xr:uid="{1AA09F04-4D13-4263-A8B5-6D1057C4877B}">
      <text>
        <r>
          <rPr>
            <sz val="9"/>
            <color indexed="81"/>
            <rFont val="Tahoma"/>
            <family val="2"/>
            <charset val="238"/>
          </rPr>
          <t xml:space="preserve">3 days after pentamidine discontinuation </t>
        </r>
      </text>
    </comment>
    <comment ref="B343" authorId="0" shapeId="0" xr:uid="{143742A5-9D21-45FB-B9FB-5C006151F29C}">
      <text>
        <r>
          <rPr>
            <sz val="9"/>
            <color indexed="81"/>
            <rFont val="Tahoma"/>
            <family val="2"/>
            <charset val="238"/>
          </rPr>
          <t>French</t>
        </r>
      </text>
    </comment>
    <comment ref="Z344" authorId="0" shapeId="0" xr:uid="{43A34866-F2D0-48EB-ADDE-E30D0AE7FB81}">
      <text>
        <r>
          <rPr>
            <sz val="9"/>
            <color indexed="81"/>
            <rFont val="Tahoma"/>
            <family val="2"/>
            <charset val="238"/>
          </rPr>
          <t xml:space="preserve">N-acetylprocainamide 9,4 mg/mL
</t>
        </r>
      </text>
    </comment>
    <comment ref="V346" authorId="0" shapeId="0" xr:uid="{C4DE6B35-7E08-4FA2-B783-F6455702EC9C}">
      <text>
        <r>
          <rPr>
            <sz val="9"/>
            <color indexed="81"/>
            <rFont val="Tahoma"/>
            <family val="2"/>
            <charset val="238"/>
          </rPr>
          <t xml:space="preserve">on admission 374
</t>
        </r>
      </text>
    </comment>
    <comment ref="W346" authorId="0" shapeId="0" xr:uid="{D39527E8-425B-4D95-88CE-E0CA914372A8}">
      <text>
        <r>
          <rPr>
            <sz val="9"/>
            <color indexed="81"/>
            <rFont val="Tahoma"/>
            <family val="2"/>
            <charset val="238"/>
          </rPr>
          <t xml:space="preserve">on admission 460 ms 
</t>
        </r>
      </text>
    </comment>
    <comment ref="U348" authorId="0" shapeId="0" xr:uid="{1913B1F9-088F-433F-A27B-C38E08E40DF4}">
      <text>
        <r>
          <rPr>
            <sz val="9"/>
            <color indexed="81"/>
            <rFont val="Tahoma"/>
            <family val="2"/>
            <charset val="238"/>
          </rPr>
          <t xml:space="preserve">baseline 154
</t>
        </r>
      </text>
    </comment>
    <comment ref="W348" authorId="0" shapeId="0" xr:uid="{6187EDB9-5B97-4F8C-A350-A7EAAB1B117D}">
      <text>
        <r>
          <rPr>
            <sz val="9"/>
            <color indexed="81"/>
            <rFont val="Tahoma"/>
            <family val="2"/>
            <charset val="238"/>
          </rPr>
          <t xml:space="preserve"> baseline 466
</t>
        </r>
      </text>
    </comment>
    <comment ref="W349" authorId="0" shapeId="0" xr:uid="{CC8D2EF4-40F9-42D1-9DC3-BFCF4F612ABA}">
      <text>
        <r>
          <rPr>
            <sz val="9"/>
            <color indexed="81"/>
            <rFont val="Tahoma"/>
            <family val="2"/>
            <charset val="238"/>
          </rPr>
          <t xml:space="preserve">before sotalol 430-450
</t>
        </r>
      </text>
    </comment>
    <comment ref="AC350" authorId="0" shapeId="0" xr:uid="{BFEFD3CE-A590-4912-9989-A6E4F83B69B0}">
      <text>
        <r>
          <rPr>
            <sz val="9"/>
            <color indexed="81"/>
            <rFont val="Tahoma"/>
            <family val="2"/>
            <charset val="238"/>
          </rPr>
          <t>on admission, 7 h after admission</t>
        </r>
      </text>
    </comment>
    <comment ref="AM351" authorId="0" shapeId="0" xr:uid="{68BCA8CE-88AA-4B83-8368-98FE8C31DEC8}">
      <text>
        <r>
          <rPr>
            <sz val="9"/>
            <color indexed="81"/>
            <rFont val="Tahoma"/>
            <family val="2"/>
            <charset val="238"/>
          </rPr>
          <t xml:space="preserve">in 7 days, 9 months after discharge </t>
        </r>
      </text>
    </comment>
    <comment ref="AM352" authorId="0" shapeId="0" xr:uid="{5675D383-C701-42D0-864A-30414B5FACAF}">
      <text>
        <r>
          <rPr>
            <sz val="9"/>
            <color indexed="81"/>
            <rFont val="Tahoma"/>
            <family val="2"/>
            <charset val="238"/>
          </rPr>
          <t xml:space="preserve">on day 19 </t>
        </r>
      </text>
    </comment>
    <comment ref="D355" authorId="0" shapeId="0" xr:uid="{FDF12C98-72FC-4603-8E17-2672E4317F6C}">
      <text>
        <r>
          <rPr>
            <sz val="9"/>
            <color indexed="81"/>
            <rFont val="Tahoma"/>
            <family val="2"/>
            <charset val="238"/>
          </rPr>
          <t xml:space="preserve">previously treated with LPV/r and also received hydroxychloroquine
</t>
        </r>
      </text>
    </comment>
    <comment ref="W356" authorId="0" shapeId="0" xr:uid="{D70C091E-20CD-4AAA-BE8C-17A87A4C000B}">
      <text>
        <r>
          <rPr>
            <sz val="9"/>
            <color indexed="81"/>
            <rFont val="Tahoma"/>
            <family val="2"/>
            <charset val="238"/>
          </rPr>
          <t xml:space="preserve">on admission 348 ms </t>
        </r>
      </text>
    </comment>
    <comment ref="W357" authorId="0" shapeId="0" xr:uid="{488EB453-C918-4C6D-A971-1C186B6536C4}">
      <text>
        <r>
          <rPr>
            <sz val="9"/>
            <color indexed="81"/>
            <rFont val="Tahoma"/>
            <family val="2"/>
            <charset val="238"/>
          </rPr>
          <t xml:space="preserve">on admission 441 ms </t>
        </r>
      </text>
    </comment>
    <comment ref="W362" authorId="0" shapeId="0" xr:uid="{F89B4F05-AA9E-491D-B18D-EC50C6991AE8}">
      <text>
        <r>
          <rPr>
            <sz val="9"/>
            <color indexed="81"/>
            <rFont val="Tahoma"/>
            <family val="2"/>
            <charset val="238"/>
          </rPr>
          <t xml:space="preserve">baseline 409 ms 
</t>
        </r>
      </text>
    </comment>
    <comment ref="M363" authorId="0" shapeId="0" xr:uid="{D0593121-85F5-4EE1-9C97-79EBB2A81137}">
      <text>
        <r>
          <rPr>
            <sz val="9"/>
            <color indexed="81"/>
            <rFont val="Tahoma"/>
            <family val="2"/>
            <charset val="238"/>
          </rPr>
          <t>last drink had been 48 hours earlier</t>
        </r>
      </text>
    </comment>
    <comment ref="W363" authorId="0" shapeId="0" xr:uid="{BFFCE85C-CB02-441D-8D0A-94DEDEBFBEF6}">
      <text>
        <r>
          <rPr>
            <sz val="9"/>
            <color indexed="81"/>
            <rFont val="Tahoma"/>
            <family val="2"/>
            <charset val="238"/>
          </rPr>
          <t>baseline 380 ms</t>
        </r>
      </text>
    </comment>
    <comment ref="W364" authorId="0" shapeId="0" xr:uid="{A7514F70-99A1-41F8-9768-DEA37A73EDEC}">
      <text>
        <r>
          <rPr>
            <sz val="9"/>
            <color indexed="81"/>
            <rFont val="Tahoma"/>
            <family val="2"/>
            <charset val="238"/>
          </rPr>
          <t xml:space="preserve">403 ms 
</t>
        </r>
      </text>
    </comment>
    <comment ref="R373" authorId="0" shapeId="0" xr:uid="{659C7950-6A02-4B44-B555-50F0354511FB}">
      <text>
        <r>
          <rPr>
            <sz val="9"/>
            <color indexed="81"/>
            <rFont val="Tahoma"/>
            <family val="2"/>
            <charset val="238"/>
          </rPr>
          <t xml:space="preserve">baseline 86
</t>
        </r>
      </text>
    </comment>
    <comment ref="W374" authorId="0" shapeId="0" xr:uid="{4F80EC3F-EF21-48D8-BB40-53F8B4152F60}">
      <text>
        <r>
          <rPr>
            <sz val="9"/>
            <color indexed="81"/>
            <rFont val="Tahoma"/>
            <family val="2"/>
            <charset val="238"/>
          </rPr>
          <t xml:space="preserve">QTcR 
</t>
        </r>
      </text>
    </comment>
    <comment ref="Z374" authorId="0" shapeId="0" xr:uid="{0193A2B8-F7CD-4D76-804F-7FE23261F527}">
      <text>
        <r>
          <rPr>
            <sz val="9"/>
            <color indexed="81"/>
            <rFont val="Tahoma"/>
            <family val="2"/>
            <charset val="238"/>
          </rPr>
          <t xml:space="preserve">10 h after presentation
</t>
        </r>
      </text>
    </comment>
    <comment ref="AA374" authorId="0" shapeId="0" xr:uid="{EA5613B0-F196-484D-A43E-0CFB25C65BE2}">
      <text>
        <r>
          <rPr>
            <sz val="9"/>
            <color indexed="81"/>
            <rFont val="Tahoma"/>
            <family val="2"/>
            <charset val="238"/>
          </rPr>
          <t>plasma N-desmethyl loperamide level, an inactive metabolite of loperamide, of 250 ng/mL (reference range &lt; 20 ng/mL at peak plasma concentrations after therapeutic use)</t>
        </r>
      </text>
    </comment>
    <comment ref="W376" authorId="0" shapeId="0" xr:uid="{CD4BDA20-7198-44E3-9381-C8E7259D7445}">
      <text>
        <r>
          <rPr>
            <sz val="9"/>
            <color indexed="81"/>
            <rFont val="Tahoma"/>
            <family val="2"/>
            <charset val="238"/>
          </rPr>
          <t>Bazett's formula</t>
        </r>
      </text>
    </comment>
    <comment ref="AM380" authorId="0" shapeId="0" xr:uid="{5A89E6D9-2B1D-42FB-827F-51110F22D20F}">
      <text>
        <r>
          <rPr>
            <sz val="9"/>
            <color indexed="81"/>
            <rFont val="Tahoma"/>
            <family val="2"/>
            <charset val="238"/>
          </rPr>
          <t xml:space="preserve">24, 48, 72, and 96 hours after admission
</t>
        </r>
      </text>
    </comment>
    <comment ref="O385" authorId="0" shapeId="0" xr:uid="{039172E4-0006-45A9-8666-ADCF185F6471}">
      <text>
        <r>
          <rPr>
            <sz val="9"/>
            <color indexed="81"/>
            <rFont val="Tahoma"/>
            <family val="2"/>
            <charset val="238"/>
          </rPr>
          <t xml:space="preserve">Japanese
</t>
        </r>
      </text>
    </comment>
    <comment ref="W474" authorId="0" shapeId="0" xr:uid="{21AF8380-F4D9-4894-ADA5-A7A3273B3C5F}">
      <text>
        <r>
          <rPr>
            <sz val="9"/>
            <color indexed="81"/>
            <rFont val="Tahoma"/>
            <family val="2"/>
            <charset val="238"/>
          </rPr>
          <t>480 ms before admission</t>
        </r>
      </text>
    </comment>
    <comment ref="B609" authorId="0" shapeId="0" xr:uid="{8D4F3407-EFAF-47A4-845A-74D3D2AAA970}">
      <text>
        <r>
          <rPr>
            <sz val="9"/>
            <color indexed="81"/>
            <rFont val="Tahoma"/>
            <family val="2"/>
            <charset val="238"/>
          </rPr>
          <t>Abstract</t>
        </r>
      </text>
    </comment>
    <comment ref="Z614" authorId="0" shapeId="0" xr:uid="{DCC34103-A23D-49D4-B446-918A9425EAD9}">
      <text>
        <r>
          <rPr>
            <sz val="9"/>
            <color indexed="81"/>
            <rFont val="Tahoma"/>
            <family val="2"/>
            <charset val="238"/>
          </rPr>
          <t>NAPA plasma levels were  1.7 µg/ml</t>
        </r>
      </text>
    </comment>
    <comment ref="E620" authorId="0" shapeId="0" xr:uid="{746A24FF-52DE-47ED-A10A-C3AB593EB7B9}">
      <text>
        <r>
          <rPr>
            <sz val="9"/>
            <color indexed="81"/>
            <rFont val="Tahoma"/>
            <family val="2"/>
            <charset val="238"/>
          </rPr>
          <t xml:space="preserve">median 8 patients: 4000, 4200, 10000, 12000, 18000, 24000, 32000, 80000
</t>
        </r>
      </text>
    </comment>
    <comment ref="C621" authorId="0" shapeId="0" xr:uid="{D3E30533-E220-4F01-9BA8-FB777C46EC57}">
      <text>
        <r>
          <rPr>
            <sz val="9"/>
            <color indexed="81"/>
            <rFont val="Tahoma"/>
            <family val="2"/>
            <charset val="238"/>
          </rPr>
          <t>abstract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author>
  </authors>
  <commentList>
    <comment ref="E1" authorId="0" shapeId="0" xr:uid="{85FFD05F-C587-46E8-9E11-ECE9FE7073F9}">
      <text>
        <r>
          <rPr>
            <sz val="9"/>
            <color indexed="81"/>
            <rFont val="Tahoma"/>
            <family val="2"/>
            <charset val="238"/>
          </rPr>
          <t xml:space="preserve">Consensus Log Po/w (swissadme)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<sst xmlns="http://schemas.openxmlformats.org/spreadsheetml/2006/main" count="6513" uniqueCount="3548">
  <si>
    <t>Source</t>
  </si>
  <si>
    <t>Alcohol</t>
  </si>
  <si>
    <t>Age</t>
  </si>
  <si>
    <t>Diseases</t>
  </si>
  <si>
    <t>BP [mmHg]</t>
  </si>
  <si>
    <t>HR [1/min]</t>
  </si>
  <si>
    <t>Breaths [1/min]</t>
  </si>
  <si>
    <t>Temp [°C]</t>
  </si>
  <si>
    <t> QRS [ms]</t>
  </si>
  <si>
    <t>QT [ms]</t>
  </si>
  <si>
    <t>QTc [ms]</t>
  </si>
  <si>
    <t>Creatinin kinaze [U/L]</t>
  </si>
  <si>
    <t>blood pH</t>
  </si>
  <si>
    <t>BUN [mg/dL]</t>
  </si>
  <si>
    <t>Creatinine [mg/dL]</t>
  </si>
  <si>
    <t>Therapy results</t>
  </si>
  <si>
    <t>Overdose</t>
  </si>
  <si>
    <t>Additional comments</t>
  </si>
  <si>
    <t>PMID</t>
  </si>
  <si>
    <t>p.o.</t>
  </si>
  <si>
    <t>Dofetilide</t>
  </si>
  <si>
    <t>Pedersen, 2007</t>
  </si>
  <si>
    <t>Famotidine</t>
  </si>
  <si>
    <t>Lee, 2004</t>
  </si>
  <si>
    <t xml:space="preserve"> </t>
  </si>
  <si>
    <t>nasogastric tube</t>
  </si>
  <si>
    <t>i.v.</t>
  </si>
  <si>
    <t>Levetiracetam</t>
  </si>
  <si>
    <t>carbamazepine</t>
  </si>
  <si>
    <t>Issa, 2015</t>
  </si>
  <si>
    <t>Terlipressin</t>
  </si>
  <si>
    <t>Sidhu, 2013</t>
  </si>
  <si>
    <t>Chen, 2006</t>
  </si>
  <si>
    <t>Risperidone</t>
  </si>
  <si>
    <t>Sibutramine</t>
  </si>
  <si>
    <t>cisapride</t>
  </si>
  <si>
    <t>Harrison-Woolrych, 2006</t>
  </si>
  <si>
    <t>Quetiapine</t>
  </si>
  <si>
    <t>escitalopram</t>
  </si>
  <si>
    <t>Fluconazole</t>
  </si>
  <si>
    <t>Pembrolizumab</t>
  </si>
  <si>
    <t>Degarelix</t>
  </si>
  <si>
    <t>s.c.</t>
  </si>
  <si>
    <t>i.m.</t>
  </si>
  <si>
    <t>Leuprolide</t>
  </si>
  <si>
    <t>Abiraterone</t>
  </si>
  <si>
    <t xml:space="preserve">p.o. </t>
  </si>
  <si>
    <t>Bicalutamide</t>
  </si>
  <si>
    <t>Leuprorelin</t>
  </si>
  <si>
    <t>Citalopram</t>
  </si>
  <si>
    <t xml:space="preserve">Flutamide </t>
  </si>
  <si>
    <t>Tiapride</t>
  </si>
  <si>
    <t>Flutamide</t>
  </si>
  <si>
    <t>Sotalol</t>
  </si>
  <si>
    <t>Quinidine</t>
  </si>
  <si>
    <t>Levofloxacin</t>
  </si>
  <si>
    <t>Ibutilide</t>
  </si>
  <si>
    <t>Loperamide</t>
  </si>
  <si>
    <t>cimetidine</t>
  </si>
  <si>
    <t>Methadone</t>
  </si>
  <si>
    <t>Olanzapine</t>
  </si>
  <si>
    <t>Amisulpride</t>
  </si>
  <si>
    <t>Sevoflurane</t>
  </si>
  <si>
    <t>inhalation</t>
  </si>
  <si>
    <t>Ziprasidone</t>
  </si>
  <si>
    <t>Haloperidol</t>
  </si>
  <si>
    <t>Sertraline</t>
  </si>
  <si>
    <t>Amantadine, Ibuprofen</t>
  </si>
  <si>
    <t>Trazodone</t>
  </si>
  <si>
    <t>Amiodarone</t>
  </si>
  <si>
    <t>Donepezil</t>
  </si>
  <si>
    <t>Eperisone</t>
  </si>
  <si>
    <t>Droperidol</t>
  </si>
  <si>
    <t>normal</t>
  </si>
  <si>
    <t>Sulpiride</t>
  </si>
  <si>
    <t>Propofol</t>
  </si>
  <si>
    <t>Ibogaine</t>
  </si>
  <si>
    <t>amiodarone</t>
  </si>
  <si>
    <t xml:space="preserve"> antibiotics</t>
  </si>
  <si>
    <t>cotrimoxazole</t>
  </si>
  <si>
    <t>ramipril+nifedipine+citalopram</t>
  </si>
  <si>
    <t>morphine+glyburide</t>
  </si>
  <si>
    <t>beta-blockers+testosterone</t>
  </si>
  <si>
    <t>propranolol+hydrallazine+clonidine</t>
  </si>
  <si>
    <t>dabigatran+bisoprorol</t>
  </si>
  <si>
    <t>furosemide</t>
  </si>
  <si>
    <t>Amiodarone,Nifedipine,Furosemide,Aspirin</t>
  </si>
  <si>
    <t>100+40+40+100</t>
  </si>
  <si>
    <t>paracetamol</t>
  </si>
  <si>
    <t>+</t>
  </si>
  <si>
    <t>ondanserton</t>
  </si>
  <si>
    <t>Cefazoline</t>
  </si>
  <si>
    <t>glyburide,hydrochlorothiazide,lisinopril,metformin</t>
  </si>
  <si>
    <t>M+F</t>
  </si>
  <si>
    <t>heart failure+myocardial infraction</t>
  </si>
  <si>
    <t>50-84</t>
  </si>
  <si>
    <t>M</t>
  </si>
  <si>
    <t>diabetes mellitus, hypertension, coronary artery disease, and pacemaker implantation</t>
  </si>
  <si>
    <t>history of atrial flutter</t>
  </si>
  <si>
    <t>seizure disorder and previously undiagnosed long QT syndrome</t>
  </si>
  <si>
    <t>F</t>
  </si>
  <si>
    <t>anorexia nervosa (BMI 18 kg/m2 )</t>
  </si>
  <si>
    <t>underwent Holter monitor recording</t>
  </si>
  <si>
    <t>elderly</t>
  </si>
  <si>
    <t>hospitalized because of routine Holter monitor recording documenting TdP, medical history included latent hypothyroidism, type 2 diabetes mellitus, and hypertension</t>
  </si>
  <si>
    <t>advanced colon cancer and severe cachexia</t>
  </si>
  <si>
    <t>schizophrenia</t>
  </si>
  <si>
    <t>bipolar disorder</t>
  </si>
  <si>
    <t>5 year history of systemic lupus erythematosus</t>
  </si>
  <si>
    <t>hypertension, ischaemic cardiomyopathy</t>
  </si>
  <si>
    <t>hypertension,prostate adenoma, familial history of sudden death</t>
  </si>
  <si>
    <t xml:space="preserve">prostate cancer </t>
  </si>
  <si>
    <t>Prostate cancer (metastatic), hypertension, alcoholic, smoker, pulmonary cancer, cerebral cavernoma, chronic pulmonary insufficiency</t>
  </si>
  <si>
    <t>prostate cancer, diabetes, Alzheimer's disease</t>
  </si>
  <si>
    <t>prostate cancer, ischeamic cardiomyopathy, LV dysfunction</t>
  </si>
  <si>
    <t>prostate cancer, hypertension, diabetes, anxiety</t>
  </si>
  <si>
    <t>prostate cancer, hypertension, ischaemic cardiomyopathy</t>
  </si>
  <si>
    <t>prostate cancer</t>
  </si>
  <si>
    <t>prostate cancer, hypothyroidism</t>
  </si>
  <si>
    <t>prostate cancer, depression, silicosis, alcoholic</t>
  </si>
  <si>
    <t>severe hypertension, glomerulonephritis</t>
  </si>
  <si>
    <t>diabetes, hypertension</t>
  </si>
  <si>
    <t>hypertension, diabetes mellitus, end-stage kidney disease, depression</t>
  </si>
  <si>
    <t>depression</t>
  </si>
  <si>
    <t>hypertension, type 2 diabetes mellitus, paroxysmal atrial fibrillation, recent pneumonia</t>
  </si>
  <si>
    <t>former intravenous heroin user, hepatitis B and C positive and enrolled in a drug treatment program</t>
  </si>
  <si>
    <t>HIV</t>
  </si>
  <si>
    <t>hypertension and chronic renal insufficiency</t>
  </si>
  <si>
    <t>methadone maintenance treatment</t>
  </si>
  <si>
    <t>smoking, diabetes mellitus, hypertension, anemia, posttraumatic stress disorder, and anxiety, heroin addiction</t>
  </si>
  <si>
    <t xml:space="preserve">30-year history of alcohol abuse complicated by recurrent depression </t>
  </si>
  <si>
    <t xml:space="preserve"> 144/82</t>
  </si>
  <si>
    <t>creatinine was 2 mg/dl (baseline)</t>
  </si>
  <si>
    <t xml:space="preserve"> 118/76</t>
  </si>
  <si>
    <t>188/95</t>
  </si>
  <si>
    <t>84/44</t>
  </si>
  <si>
    <t>102-150</t>
  </si>
  <si>
    <t>87/52</t>
  </si>
  <si>
    <t>130/90</t>
  </si>
  <si>
    <t>122/66</t>
  </si>
  <si>
    <t>hydroxychloroquine</t>
  </si>
  <si>
    <t>theophylline+prednisolone</t>
  </si>
  <si>
    <t>200+15</t>
  </si>
  <si>
    <t>systemic lupus erythematosus, asthma</t>
  </si>
  <si>
    <t>106/56</t>
  </si>
  <si>
    <t>500-530</t>
  </si>
  <si>
    <t>Three weeks after admission, the ventricular dysrhythmias had abated and the patient was discharged on no anti-arrhythmic drugs</t>
  </si>
  <si>
    <t>died</t>
  </si>
  <si>
    <t>chronic paranoid schizophrenia</t>
  </si>
  <si>
    <t>290/-</t>
  </si>
  <si>
    <t>divalproex sodium+benztropine mesylate</t>
  </si>
  <si>
    <t>84/34</t>
  </si>
  <si>
    <t>554, 613</t>
  </si>
  <si>
    <t>Domperidone</t>
  </si>
  <si>
    <t>Ovarian carcinoma</t>
  </si>
  <si>
    <t>Dexamethasone</t>
  </si>
  <si>
    <t>progressive micro-molecular multiple myeloma</t>
  </si>
  <si>
    <t>idarubicin</t>
  </si>
  <si>
    <t>Colombo, 2009</t>
  </si>
  <si>
    <t>Terfenadine</t>
  </si>
  <si>
    <t>cirrhosis</t>
  </si>
  <si>
    <t>hypokalemia</t>
  </si>
  <si>
    <t>ketoconazole</t>
  </si>
  <si>
    <t>Ischemic heart disease</t>
  </si>
  <si>
    <t>Pentamidine</t>
  </si>
  <si>
    <t>chronic glomerulonephritis</t>
  </si>
  <si>
    <t>120/70</t>
  </si>
  <si>
    <t>430, 440</t>
  </si>
  <si>
    <t>466, 490</t>
  </si>
  <si>
    <t>bulimia and anorexia nervosa since age 15, alcohol abuse since age 21, and previous suicide attempts</t>
  </si>
  <si>
    <t>40-110</t>
  </si>
  <si>
    <t>129/81</t>
  </si>
  <si>
    <t>magnesium 2 grams intravenous</t>
  </si>
  <si>
    <t>Alprazolam, levetiracetam</t>
  </si>
  <si>
    <t>363/-</t>
  </si>
  <si>
    <t>Voriconazole</t>
  </si>
  <si>
    <t>4d before admission, she completed a chemotherapy with daunorubicin (3 days) and cytarabine (7 days).</t>
  </si>
  <si>
    <t>i.v., p.o.</t>
  </si>
  <si>
    <t>Quinine</t>
  </si>
  <si>
    <t>suicide attempt, insulin dependent diabetes mellitus, blindness secondary to diabetic retinopathy, end stage renal disease, hypertension, renal transplantation 3 months prior</t>
  </si>
  <si>
    <t>verapamil, furosemide, prednisone, acyclovir, cyclosporin, minoxidil, insulin, famotidine, metoclopramide, trimethoprim-sulfamethoxazole, quinine.</t>
  </si>
  <si>
    <t>216/104, 132/84</t>
  </si>
  <si>
    <t>80, 66</t>
  </si>
  <si>
    <t>100, 130</t>
  </si>
  <si>
    <t>Clofazimine</t>
  </si>
  <si>
    <t>erythema nodosum leprosum</t>
  </si>
  <si>
    <t>110/56</t>
  </si>
  <si>
    <t>Astemizole</t>
  </si>
  <si>
    <t>Lee, 2020</t>
  </si>
  <si>
    <t>alveolar soft part sarcoma, metastatic to the lungs</t>
  </si>
  <si>
    <t>Axitinib</t>
  </si>
  <si>
    <t>Azithromycin 500 mg daily, prednisone 80 mg daily</t>
  </si>
  <si>
    <t>536, 478, 497</t>
  </si>
  <si>
    <t>Pneumocystis pneumonia, idiopathic secretory diarrhea, tension pneumothorax, Staphylococcus aureus bacteremia, HIV</t>
  </si>
  <si>
    <t>280/410</t>
  </si>
  <si>
    <t>stage III colon cancer, coronary artery bypass grafting 5 years ago</t>
  </si>
  <si>
    <t>sertraline, metoprolol, amlodopine, clopidogrel, aspirin and irbesartan</t>
  </si>
  <si>
    <t>metastatic prostate cancer</t>
  </si>
  <si>
    <t>/547</t>
  </si>
  <si>
    <t>52, 93</t>
  </si>
  <si>
    <t>propranolol</t>
  </si>
  <si>
    <t>brought to the emergency department for evaluation of palpitations, a syncopal episode while seated with spontaneous recovery, and malaise which started an hour before following heavy
physical work</t>
  </si>
  <si>
    <t>hydrochlorothiazide</t>
  </si>
  <si>
    <t>&gt;500</t>
  </si>
  <si>
    <t>Henstra, 2017</t>
  </si>
  <si>
    <t>Kent, 2008</t>
  </si>
  <si>
    <t>intentional ingestion of aspirin and acetaminophen</t>
  </si>
  <si>
    <t>153/79</t>
  </si>
  <si>
    <t>acetaminophen</t>
  </si>
  <si>
    <t>Letsas, 2005</t>
  </si>
  <si>
    <t>ciprofloxacin</t>
  </si>
  <si>
    <t>episodes of recurrent VT associated with syncope</t>
  </si>
  <si>
    <t>Olshansky, 1982</t>
  </si>
  <si>
    <t>640, 610</t>
  </si>
  <si>
    <t>Strasberg, 1982</t>
  </si>
  <si>
    <t>Doxepin</t>
  </si>
  <si>
    <t>Mitchell, 1989</t>
  </si>
  <si>
    <t>4 mg/kg</t>
  </si>
  <si>
    <t>Hydrocortisone</t>
  </si>
  <si>
    <t>Hayashi, 1999</t>
  </si>
  <si>
    <t>710, 670</t>
  </si>
  <si>
    <t>Gossinger, 1987</t>
  </si>
  <si>
    <t>atrial tachycardias refractory to the usual drug medication</t>
  </si>
  <si>
    <t>Lopez, 1987</t>
  </si>
  <si>
    <t>Trimethoprim</t>
  </si>
  <si>
    <t>Herrmann, 1983</t>
  </si>
  <si>
    <t>recurrent depression</t>
  </si>
  <si>
    <t>Matsuhashi, 1989</t>
  </si>
  <si>
    <t>Probucol</t>
  </si>
  <si>
    <t>120/80</t>
  </si>
  <si>
    <t>Simons, 1988</t>
  </si>
  <si>
    <t>Brown, 1986</t>
  </si>
  <si>
    <t>collapsed outdoors, recovering within 5 min</t>
  </si>
  <si>
    <t>symptoms of congestive cardiac failure following two weeks of continuous rapid palpitation</t>
  </si>
  <si>
    <t>300, 400</t>
  </si>
  <si>
    <t>Pacing was required for 48 h following withdrawal of amiodarone. Atenolol was subsequently commenced for control of AF. She died of a cerebrovascular accident four months later.</t>
  </si>
  <si>
    <t>senile dementia and poorly characterized drop attacks, presented with rapid AF</t>
  </si>
  <si>
    <t>Guelon, 1986</t>
  </si>
  <si>
    <t>acute respiratory failure</t>
  </si>
  <si>
    <t>Goodnough, 2019</t>
  </si>
  <si>
    <t>chronic diarrhea from Crohn’s disease</t>
  </si>
  <si>
    <t xml:space="preserve"> simvastatin</t>
  </si>
  <si>
    <t>146/82</t>
  </si>
  <si>
    <t>523, 580</t>
  </si>
  <si>
    <t>After permanent pacemaker placement, the patient was discharged without further complication.</t>
  </si>
  <si>
    <t>amitriptyline</t>
  </si>
  <si>
    <t>Vereckei, 2013</t>
  </si>
  <si>
    <t>weakness, dizziness, hypotension and severe bradycardia</t>
  </si>
  <si>
    <t>/440</t>
  </si>
  <si>
    <t>130/80</t>
  </si>
  <si>
    <t>Fluoxetine</t>
  </si>
  <si>
    <t>Kohli, 2019</t>
  </si>
  <si>
    <t>history of 4 episodes of abrupt-onset syncope over the preceding 8 months</t>
  </si>
  <si>
    <t>prolonged (&gt;500)</t>
  </si>
  <si>
    <t>110/70</t>
  </si>
  <si>
    <t>90/60</t>
  </si>
  <si>
    <t>136/76</t>
  </si>
  <si>
    <t>suicide attempt</t>
  </si>
  <si>
    <t>Tarabar, 2008</t>
  </si>
  <si>
    <t>110/60</t>
  </si>
  <si>
    <t>90/50</t>
  </si>
  <si>
    <t>Ali, 2020</t>
  </si>
  <si>
    <t>history of opiate abuse</t>
  </si>
  <si>
    <t>135/77</t>
  </si>
  <si>
    <t>amlodipine</t>
  </si>
  <si>
    <t>Farooq, 2009</t>
  </si>
  <si>
    <t>history of cocaine and alcohol abuse</t>
  </si>
  <si>
    <t>187/99</t>
  </si>
  <si>
    <t>cocaine</t>
  </si>
  <si>
    <t>low</t>
  </si>
  <si>
    <t>prolonged</t>
  </si>
  <si>
    <t>Marstrand, 2018</t>
  </si>
  <si>
    <t>hypertension, wellcontrolled hypercholesterolaemia, and depression</t>
  </si>
  <si>
    <t>subcutaneously</t>
  </si>
  <si>
    <t>/450</t>
  </si>
  <si>
    <t>Semedo, 2020</t>
  </si>
  <si>
    <t>98/69</t>
  </si>
  <si>
    <t>Chloroquine</t>
  </si>
  <si>
    <t>Erythromycin</t>
  </si>
  <si>
    <t>glibenclamide</t>
  </si>
  <si>
    <t>&gt;600</t>
  </si>
  <si>
    <t>Acosta-Materán, 2016</t>
  </si>
  <si>
    <t>hypertension, dyslipidemia, diabetes mellitus, asthma, and paroxysmal AF</t>
  </si>
  <si>
    <t>QT prolongation, predisposing to TdP</t>
  </si>
  <si>
    <t>Antoniou, 2005</t>
  </si>
  <si>
    <t>HIV-positive,  2-week history of dry cough, shortness of breath, fatigue, and intermittent rigors</t>
  </si>
  <si>
    <t>prednisone</t>
  </si>
  <si>
    <t>86, 48</t>
  </si>
  <si>
    <t>28, 24</t>
  </si>
  <si>
    <t>130/80, 90/50</t>
  </si>
  <si>
    <t>340, 580</t>
  </si>
  <si>
    <t>400, 450</t>
  </si>
  <si>
    <t>136/98</t>
  </si>
  <si>
    <t>Chan, 2009</t>
  </si>
  <si>
    <t>hypertension</t>
  </si>
  <si>
    <t>138/55</t>
  </si>
  <si>
    <t>130/70</t>
  </si>
  <si>
    <t>albuterol</t>
  </si>
  <si>
    <t>attempted suicide</t>
  </si>
  <si>
    <t>Mukhtar, 2015</t>
  </si>
  <si>
    <t>70/39</t>
  </si>
  <si>
    <t>Philips, 2007</t>
  </si>
  <si>
    <t>AML</t>
  </si>
  <si>
    <t>CAD, AD and hypertension, normal electrolytes</t>
  </si>
  <si>
    <t>590-777</t>
  </si>
  <si>
    <t>donepezil stopped, orciprenaline started</t>
  </si>
  <si>
    <t>IV K and Mg and stopped donepezil</t>
  </si>
  <si>
    <t>Yazdan-Ashoori, 2012</t>
  </si>
  <si>
    <t>90-100</t>
  </si>
  <si>
    <t>Hancox, 2013</t>
  </si>
  <si>
    <t>Chronic liver disease, acute medical condition, previously unrecognized congenital long QT syndrome, heart disease</t>
  </si>
  <si>
    <t>Cyclobenzaprine</t>
  </si>
  <si>
    <t>fluoxetine inhibits CYP3A4 and may have resulted in increased serum levels of levomethadyl</t>
  </si>
  <si>
    <t>left bundle branch block</t>
  </si>
  <si>
    <t>Fluoxetine was discontinued</t>
  </si>
  <si>
    <t>/421, 408</t>
  </si>
  <si>
    <t>Doxepin and vorinostat</t>
  </si>
  <si>
    <t>prolonged, developed TdP</t>
  </si>
  <si>
    <t>recovered</t>
  </si>
  <si>
    <t>sertraline</t>
  </si>
  <si>
    <t>bradycardia</t>
  </si>
  <si>
    <t>/430</t>
  </si>
  <si>
    <t>Disopyramide</t>
  </si>
  <si>
    <t>wide</t>
  </si>
  <si>
    <t>olanzapine</t>
  </si>
  <si>
    <t>200-400</t>
  </si>
  <si>
    <t>Sartori, 1984</t>
  </si>
  <si>
    <t>460, 500</t>
  </si>
  <si>
    <t>47, 80, 70, 43</t>
  </si>
  <si>
    <t>/620</t>
  </si>
  <si>
    <t>The patient died of respiratory failure 10 days after admission.</t>
  </si>
  <si>
    <t>Wei, 2017</t>
  </si>
  <si>
    <t>137/88</t>
  </si>
  <si>
    <t>Moxifloxacin</t>
  </si>
  <si>
    <t>Badshah, 2009</t>
  </si>
  <si>
    <t>110/79</t>
  </si>
  <si>
    <t>Yoshioka, 2011</t>
  </si>
  <si>
    <t>garenoxacin was discontinued and a new VDD pacemaker was implanted</t>
  </si>
  <si>
    <t>/460</t>
  </si>
  <si>
    <t>Hadano, 2013</t>
  </si>
  <si>
    <t>Alzheimer’s disease, hypertension</t>
  </si>
  <si>
    <t>124/60, 98/58</t>
  </si>
  <si>
    <t>380/433</t>
  </si>
  <si>
    <t>75, 64</t>
  </si>
  <si>
    <t>Khan, 2018</t>
  </si>
  <si>
    <t>Pneumonia, chronic heart failure, hypertension</t>
  </si>
  <si>
    <t>pantoprazole, furosemide</t>
  </si>
  <si>
    <t>famotidine</t>
  </si>
  <si>
    <t>461, 618</t>
  </si>
  <si>
    <t>2 episodes of TdP on 2nd day</t>
  </si>
  <si>
    <t>Bagchi, 2010</t>
  </si>
  <si>
    <t>Carbimazole</t>
  </si>
  <si>
    <t xml:space="preserve"> Her ECG revealed the evidence of polymorphic VT i.e. TdP which was self-terminating</t>
  </si>
  <si>
    <t>ramipril</t>
  </si>
  <si>
    <t>Katz, 2017</t>
  </si>
  <si>
    <t>67, 69</t>
  </si>
  <si>
    <t>168, 158</t>
  </si>
  <si>
    <t>693, 589</t>
  </si>
  <si>
    <t>/442</t>
  </si>
  <si>
    <t>Bian, 2020</t>
  </si>
  <si>
    <t>moxifloxacin</t>
  </si>
  <si>
    <t>advanced lung adenocarcinoma</t>
  </si>
  <si>
    <t>99/64</t>
  </si>
  <si>
    <t>/631, 578, 531, 464</t>
  </si>
  <si>
    <t>Altin, 2007</t>
  </si>
  <si>
    <t>470, 580</t>
  </si>
  <si>
    <t>660, 650</t>
  </si>
  <si>
    <t>48, 75</t>
  </si>
  <si>
    <t>Moxifloxacin was stopped, and the temporary pacemaker was turned on and set to a high rate.</t>
  </si>
  <si>
    <t>390/440</t>
  </si>
  <si>
    <t>Takaya, 2009</t>
  </si>
  <si>
    <t>148/63</t>
  </si>
  <si>
    <t>Otsuka, 1997</t>
  </si>
  <si>
    <t>/398</t>
  </si>
  <si>
    <t>Rosario, 2010</t>
  </si>
  <si>
    <t>Osken, 2017</t>
  </si>
  <si>
    <t>essential tremor and anxiety disorder</t>
  </si>
  <si>
    <t xml:space="preserve">300 mg of acetylsalicylic acid </t>
  </si>
  <si>
    <t>Control ECG showed ventricular bigeminy and R on T phenomenon. On the 2nd day of admission, the patient had polymorphic ventricular tachycardia (VT) attack which degenerated to ventricular fibrillation. On the 3rd day, an upper rib ECG showed a pattern of right bundle branch block with ST-segment elevation in leads V3, compatible with Type 3 Brugada syndrome</t>
  </si>
  <si>
    <t>Dale, 2007</t>
  </si>
  <si>
    <t>101/59</t>
  </si>
  <si>
    <t>73, 60</t>
  </si>
  <si>
    <t>A magnesium sulfate infusion (16 g over 24 h) was started, moxifloxacin was discontinued and replaced with amoxicillin/clavulanic acid and doxycycline</t>
  </si>
  <si>
    <t>Singh, 2014</t>
  </si>
  <si>
    <t>magnesium sulfate and isoproterenol</t>
  </si>
  <si>
    <t>465/</t>
  </si>
  <si>
    <t>Meester, 2001</t>
  </si>
  <si>
    <t>fluvoxamine</t>
  </si>
  <si>
    <t>30-40, 120</t>
  </si>
  <si>
    <t>1000-1500</t>
  </si>
  <si>
    <t>Progressive hemodynamic deterioration ensued, and the patient died soon afterwards.</t>
  </si>
  <si>
    <t>COVID-19</t>
  </si>
  <si>
    <t>/420</t>
  </si>
  <si>
    <t>Amiodarone, sodium bicarbonate, isoproterenol</t>
  </si>
  <si>
    <t>CPR, defibrillation, magnesium, isoproterenol</t>
  </si>
  <si>
    <t>Cardioversion, isoproterenol</t>
  </si>
  <si>
    <t>&gt;100</t>
  </si>
  <si>
    <t>400-600</t>
  </si>
  <si>
    <t>100-250</t>
  </si>
  <si>
    <t>140-170</t>
  </si>
  <si>
    <t>490-527</t>
  </si>
  <si>
    <t>&gt;700</t>
  </si>
  <si>
    <t>Died</t>
  </si>
  <si>
    <t>Sodium bicarbonate, magnesium, lidocaine, amiodarone, lipid emulsion, cardioversion, electrical pacing</t>
  </si>
  <si>
    <t>Magnesium, potassium, sodium bicarbonate, lidocaine, lipid emulsion, defibrillation, electrical pacing, isoproterenol</t>
  </si>
  <si>
    <t>520/-</t>
  </si>
  <si>
    <t>Vaughn, 2016</t>
  </si>
  <si>
    <t>200, 160</t>
  </si>
  <si>
    <t>600, 500</t>
  </si>
  <si>
    <t>Fayssoil, 2011</t>
  </si>
  <si>
    <t>hypertension, depression and atrial fibrillation</t>
  </si>
  <si>
    <t>120/60</t>
  </si>
  <si>
    <t>Case no.</t>
  </si>
  <si>
    <t>Huang, 2007</t>
  </si>
  <si>
    <t>Gregorio, 2011</t>
  </si>
  <si>
    <t>Tampi, 2015</t>
  </si>
  <si>
    <t>bisoprolol, HCTZ, perindopril, benserazide, levodopa, clomethiazole, trazodone</t>
  </si>
  <si>
    <t>depression, hypertension, LQTS, parkinsonism</t>
  </si>
  <si>
    <t>depression, emphysema, recent urinary tract infection</t>
  </si>
  <si>
    <t>ciprofloxacin+albuterol</t>
  </si>
  <si>
    <t>Agosti, 2013</t>
  </si>
  <si>
    <t>levosulpiride</t>
  </si>
  <si>
    <t>intravenous magnesium sulfate was initiated (3-mg/min infusion)</t>
  </si>
  <si>
    <t>Nefazodone</t>
  </si>
  <si>
    <t>490, 580</t>
  </si>
  <si>
    <t>/416</t>
  </si>
  <si>
    <t>Tamari, 1982</t>
  </si>
  <si>
    <t>coronary artery disease, hypertension</t>
  </si>
  <si>
    <t>Lim, 2006</t>
  </si>
  <si>
    <t>/428</t>
  </si>
  <si>
    <t>mild coronary artery disease, hypertension, and dilated cardiomyopathy</t>
  </si>
  <si>
    <t>/446</t>
  </si>
  <si>
    <t>Han, 2019</t>
  </si>
  <si>
    <t>respiratory failure, NSCLC, COPD and CHF with electrolyte disturbanc</t>
  </si>
  <si>
    <t>142/102</t>
  </si>
  <si>
    <t>516, 706</t>
  </si>
  <si>
    <t>400, 600</t>
  </si>
  <si>
    <t>100, 83</t>
  </si>
  <si>
    <t>previously documented QT prolongation</t>
  </si>
  <si>
    <t>1 mg/min</t>
  </si>
  <si>
    <t>Wegener, 2007</t>
  </si>
  <si>
    <t>Kawaguchi, 2012</t>
  </si>
  <si>
    <t>unexplained pulmonary hypertension</t>
  </si>
  <si>
    <t>Carvedilo</t>
  </si>
  <si>
    <t>396/453</t>
  </si>
  <si>
    <t>Mathur, 2017</t>
  </si>
  <si>
    <t>Dextrose</t>
  </si>
  <si>
    <t>generalized weakness predominantly in lower limbs</t>
  </si>
  <si>
    <t>96, 88</t>
  </si>
  <si>
    <t>sotalol</t>
  </si>
  <si>
    <t>enalapril</t>
  </si>
  <si>
    <t>600, 660</t>
  </si>
  <si>
    <t>64, 180</t>
  </si>
  <si>
    <t>Uum, 1997</t>
  </si>
  <si>
    <t>Huynh-Do, 1996</t>
  </si>
  <si>
    <t>bronchiectasis</t>
  </si>
  <si>
    <t>hypertension, coronary heart diseare, ischaemic nephropathy</t>
  </si>
  <si>
    <t>hypertension, valvular coronary heart diseare, analgesic-associated nephropathy</t>
  </si>
  <si>
    <t>44-52</t>
  </si>
  <si>
    <t>metronidazole</t>
  </si>
  <si>
    <t>Narang, 2019</t>
  </si>
  <si>
    <t>polysubstance abuse</t>
  </si>
  <si>
    <t>190/110</t>
  </si>
  <si>
    <t>610, 584</t>
  </si>
  <si>
    <t>/465</t>
  </si>
  <si>
    <t>palpitation and dizziness</t>
  </si>
  <si>
    <t>440/420</t>
  </si>
  <si>
    <t>Zimmermann, 1992</t>
  </si>
  <si>
    <t>Gatifloxacin</t>
  </si>
  <si>
    <t>Bertino, 2002</t>
  </si>
  <si>
    <t>congestive heart failure</t>
  </si>
  <si>
    <t>In consultation with the patient’s family, supportive care was withdrawn, and the patient died two days later.</t>
  </si>
  <si>
    <t>Leroy, 1987</t>
  </si>
  <si>
    <t>dilated cardiomyopathy with class II functional status</t>
  </si>
  <si>
    <t>150, 60</t>
  </si>
  <si>
    <t>320, 600</t>
  </si>
  <si>
    <t>The QT interval progressively shortened on day 10.</t>
  </si>
  <si>
    <t>Ly, 2007</t>
  </si>
  <si>
    <t>Atazanavir</t>
  </si>
  <si>
    <t>congestive heart failure, HIV infection</t>
  </si>
  <si>
    <t>lamivudine+zidovudine</t>
  </si>
  <si>
    <t>300+500</t>
  </si>
  <si>
    <t>/394</t>
  </si>
  <si>
    <t>Methe, 2007</t>
  </si>
  <si>
    <t>220/90</t>
  </si>
  <si>
    <t>Kezerashvili, 2007</t>
  </si>
  <si>
    <t>620, 640, 680</t>
  </si>
  <si>
    <t>Kogut, 2013</t>
  </si>
  <si>
    <t>O'Brien, 1999</t>
  </si>
  <si>
    <t>/435,426</t>
  </si>
  <si>
    <t>Aldariz, 1986</t>
  </si>
  <si>
    <t>Salvo, 1995</t>
  </si>
  <si>
    <t>acute proximal aortic dissection</t>
  </si>
  <si>
    <t>Kay, 1983</t>
  </si>
  <si>
    <t>digoxin</t>
  </si>
  <si>
    <t>procainamide</t>
  </si>
  <si>
    <t>Myocarditis, mitral valve prolapse, congestive heart failure</t>
  </si>
  <si>
    <t>ischemic heart disease, status post-myocardial infarction, congestive heart failure</t>
  </si>
  <si>
    <t>congestive heart failure, rheumatic heart disease</t>
  </si>
  <si>
    <t>rheumatic heart disease</t>
  </si>
  <si>
    <t>ischemic heart disease, hypertension, hypothyroid, congestive heart failure</t>
  </si>
  <si>
    <t>congenital long QT</t>
  </si>
  <si>
    <t>ischemic heart disease, congestive heart disease</t>
  </si>
  <si>
    <t>sick sinus syndrome</t>
  </si>
  <si>
    <t>peripartum, cardiomyopathy</t>
  </si>
  <si>
    <t>congestive heart failure, hypertension, ischemic heart disease</t>
  </si>
  <si>
    <t>ischemic heart disease, status post-myocard ial infarction</t>
  </si>
  <si>
    <t>Thioridazine</t>
  </si>
  <si>
    <t>Mexiletine</t>
  </si>
  <si>
    <t>rheumatic heart disease, mitral regurgitation, mitral stenosis, hypertension, congestive heart failure</t>
  </si>
  <si>
    <t>congestive heart failure, ischemic heart disease</t>
  </si>
  <si>
    <t>congestive heart failure, ischemic heart disease, status post-myocardial infarction</t>
  </si>
  <si>
    <t>congestive heart failure, idiopath cardiomyopathy</t>
  </si>
  <si>
    <t>rheumatic heart disease, mitral regurgitation, hypertension</t>
  </si>
  <si>
    <t>congestive heart failure, rheumatic heart disease, mitral regurgitation, tricuspid regurgitation</t>
  </si>
  <si>
    <t>ischemic heart disease, status post-myocard ial infarction, congestive heart failure</t>
  </si>
  <si>
    <t>acute myocardial infarction, hypertension, congestive heart failure</t>
  </si>
  <si>
    <t>ischemic heart disease, status post-myocard ial infarction, chronic renal failure</t>
  </si>
  <si>
    <t>hypertrophic, cardiomyopathy, chronic renal failure</t>
  </si>
  <si>
    <t>Tisdale, 2001</t>
  </si>
  <si>
    <t>40, 80</t>
  </si>
  <si>
    <t>Kotsia, 2012</t>
  </si>
  <si>
    <t>Liu, 2013</t>
  </si>
  <si>
    <t>203/105</t>
  </si>
  <si>
    <t>85, 55</t>
  </si>
  <si>
    <t>Kumar, 2017</t>
  </si>
  <si>
    <t>Imipenem</t>
  </si>
  <si>
    <t>Piperacillin</t>
  </si>
  <si>
    <t>metoprolol</t>
  </si>
  <si>
    <t>Tam, 2020</t>
  </si>
  <si>
    <t>microcytic anemia, methadone user for opioid addiction</t>
  </si>
  <si>
    <t>114/70</t>
  </si>
  <si>
    <t>460/</t>
  </si>
  <si>
    <t>Dorsey, 2000</t>
  </si>
  <si>
    <t>On admission to the cardiac care unit, the patient reported that amitriptyline was prescribed for her 5 weeks before presentation. Amitriptyline was discontinued and
fluconazole was decreased to 200 mg daily</t>
  </si>
  <si>
    <t>Aypar, 2011</t>
  </si>
  <si>
    <t>endocarditis caused by Trichosporon asahii 3 months after ventricular septal defect patch repair</t>
  </si>
  <si>
    <t>Kiriike, 1987</t>
  </si>
  <si>
    <t>abnormal behavior and intellectual deterioration of 2 months duration</t>
  </si>
  <si>
    <t>100, 150</t>
  </si>
  <si>
    <t>/490</t>
  </si>
  <si>
    <t>discontinuation of the gatifloxacin</t>
  </si>
  <si>
    <t>hypertension, depression, chronic bronchitis, hiatal hernia, and atrial flutter</t>
  </si>
  <si>
    <t>Stevenson, 1985</t>
  </si>
  <si>
    <t>hypertension, chronic atrial fibrillation, and chronic renal failure</t>
  </si>
  <si>
    <t>480, 520</t>
  </si>
  <si>
    <t>540, 640</t>
  </si>
  <si>
    <t>Grogan, 2019</t>
  </si>
  <si>
    <t>156/118</t>
  </si>
  <si>
    <t>2 g i.v. magnesium sulfate</t>
  </si>
  <si>
    <t>Varriale, 1995</t>
  </si>
  <si>
    <t>hypertension and diabetes mellitus (type II) of 5 years duration</t>
  </si>
  <si>
    <t>glyburide</t>
  </si>
  <si>
    <t>500, 600</t>
  </si>
  <si>
    <t>Hasan, 1993</t>
  </si>
  <si>
    <t>65-70</t>
  </si>
  <si>
    <t>Saviuc, 1993</t>
  </si>
  <si>
    <t>hydroxyzine</t>
  </si>
  <si>
    <t>Clark, 1991</t>
  </si>
  <si>
    <t>114/72</t>
  </si>
  <si>
    <t>Rakovec, 1984</t>
  </si>
  <si>
    <t>diabetes mellitus and arterial hypertension due most probably to a combination of right-sided atherosclerotic renal artery stenosis and chronic pyelonephritis</t>
  </si>
  <si>
    <t>Zehender, 1989</t>
  </si>
  <si>
    <t>claudication</t>
  </si>
  <si>
    <t>Letsas, 2009</t>
  </si>
  <si>
    <t>zolpidem</t>
  </si>
  <si>
    <t>hypertension, left ventricular hypertrophy, moderate aortic stenosis</t>
  </si>
  <si>
    <t>paroxymal atrial fibrillation, hypertension</t>
  </si>
  <si>
    <t>heart failure, prosthetic mitral valve</t>
  </si>
  <si>
    <t>paroxymal atrial fibrillation, coronary artery disease</t>
  </si>
  <si>
    <t>107/-</t>
  </si>
  <si>
    <t xml:space="preserve">365 - 494 </t>
  </si>
  <si>
    <t>Kontopoulos et al., 1981</t>
  </si>
  <si>
    <t>Chu-Lin Tsai, 2005</t>
  </si>
  <si>
    <t xml:space="preserve">Sahashi et al., 2018 </t>
  </si>
  <si>
    <t>Le et al., 2019</t>
  </si>
  <si>
    <t>Rajabi, 2011</t>
  </si>
  <si>
    <t>acute psychosis + urinary tract infection</t>
  </si>
  <si>
    <t>Ritchie, 2008</t>
  </si>
  <si>
    <t>fluoxetine+clonazepam</t>
  </si>
  <si>
    <t>60 + 1</t>
  </si>
  <si>
    <t xml:space="preserve">Raviña, 2007 </t>
  </si>
  <si>
    <t xml:space="preserve">Blaschke, 2007 </t>
  </si>
  <si>
    <t>150/77</t>
  </si>
  <si>
    <t>discontinuation of risperidone and citalopram</t>
  </si>
  <si>
    <t>serum glucose 663 mg/dl</t>
  </si>
  <si>
    <t>Tei, 2004</t>
  </si>
  <si>
    <t>fatal case of torsade de pointes 29 days after starting sibutramine</t>
  </si>
  <si>
    <t>Vieweg, 2005</t>
  </si>
  <si>
    <t>-</t>
  </si>
  <si>
    <t>Digby, 2010</t>
  </si>
  <si>
    <t>chronic alcohol abuse, congestive heart failure, chronic obstructive pulmonary disease, obstructive sleep apnea, and hypertension</t>
  </si>
  <si>
    <t>TdP was documented in an ECG strip that is not of sufficient quality to be published</t>
  </si>
  <si>
    <t>intravenous magnesium sulphate and metoprolol, a temporary transvenous pacemaker to increase the HR to 120 bpm, and all medications known to be associated with a prolonged QT interval were discontinued</t>
  </si>
  <si>
    <t>Quetiapine, Citalopram, Hydrochlorotiazide, Clonazepam, Acamprosate, Atenolol, Ranitidine, Mirtazipine, Rosuvastatin</t>
  </si>
  <si>
    <t xml:space="preserve">i.v. </t>
  </si>
  <si>
    <t>137, 144</t>
  </si>
  <si>
    <t>50, 72</t>
  </si>
  <si>
    <t>Pham, 2006</t>
  </si>
  <si>
    <t>Four days after testosterone supplementation, T-wave morphology and QTc had normal-ized (448 ms)</t>
  </si>
  <si>
    <t>Salem, 2019</t>
  </si>
  <si>
    <t>paroxysmal bradycardia-tachycardia syndrome, ischaemic cardiomyopathy, and moderate renal insufficiency</t>
  </si>
  <si>
    <t>530, 660</t>
  </si>
  <si>
    <t>&lt; 500</t>
  </si>
  <si>
    <t>death in hospital</t>
  </si>
  <si>
    <t>goserelin</t>
  </si>
  <si>
    <t>malignant hypertension</t>
  </si>
  <si>
    <t>Death (cause: intractable TdP storm)</t>
  </si>
  <si>
    <t>injections</t>
  </si>
  <si>
    <t>introduction of beta-blockers, withdrawal of bicalutamide and leuprorelin, and rapid pacing, defibrillator implanted</t>
  </si>
  <si>
    <t>abiraterone, withdrawal, amiodarone and isoprenaline administration and potassium supplementation</t>
  </si>
  <si>
    <t>6 days after abiraterone withdrawal and potassium supplementation</t>
  </si>
  <si>
    <t>introduction of nadolol and withdrawal of alfusozine, defibrillator implanted</t>
  </si>
  <si>
    <t>amiodarone introduction</t>
  </si>
  <si>
    <t>resolved</t>
  </si>
  <si>
    <t>withdrawal of flutamide and tiapride</t>
  </si>
  <si>
    <t>regular hospital haemodialysis</t>
  </si>
  <si>
    <t>180/110</t>
  </si>
  <si>
    <t>On the third day after sotalol was withdrawn and with continuous pacing his ECG returned to normal.</t>
  </si>
  <si>
    <t xml:space="preserve">temporary pacemaker (for 5 days) and discontinuation of quinidine </t>
  </si>
  <si>
    <t>A repeat EKG on discharge showed normal sinus rhythm</t>
  </si>
  <si>
    <t>discontinuation of levoflocaxin and bisoprolol, intravenous administration of magnesium, and overdrive right ventricular pacing</t>
  </si>
  <si>
    <t xml:space="preserve">completely suppressed TdP </t>
  </si>
  <si>
    <t>500, 460</t>
  </si>
  <si>
    <t xml:space="preserve">experienced stroke associated with atrial fibrillation three months before the admission, infection </t>
  </si>
  <si>
    <t xml:space="preserve">Kanjanauthai, 2008 </t>
  </si>
  <si>
    <t>Magnesium sulfate and isoproterenol, citalopram discontinuation</t>
  </si>
  <si>
    <t>572-600</t>
  </si>
  <si>
    <t xml:space="preserve">After MgSO4 her rhythm changed to bigeminy. Lidocaine was given with no effect. Approximately 20 minutes after presentation, the patient experienced selfterminating TdP, with transient hypotension and loss of consciousness. Following recovery, isoproterenol was infused, and she remained in sinus rhythm. </t>
  </si>
  <si>
    <t>529, 442</t>
  </si>
  <si>
    <t>amiodarone, fluindione, losartan, lercanidipine</t>
  </si>
  <si>
    <t xml:space="preserve">magnesium and potassium, citalopram and amiodarone were discontinued </t>
  </si>
  <si>
    <t xml:space="preserve">normalization of the QTc and no relapse of TdP, normal kaliemia </t>
  </si>
  <si>
    <t>Authors conclusion: In this case-report, the TdP was mainly favored by the presence of hypokalemia in a woman taking both citalopram and amiodarone</t>
  </si>
  <si>
    <t>depression, mild hypertension</t>
  </si>
  <si>
    <t>intravenous administation of magensium sulfate and potassium-glucose-insulin solution for 3 days, discontinuation of citalopram</t>
  </si>
  <si>
    <t>Normalization of kaliemia, chloremia, and QT interval at ECG was observed at the fifth day from admission</t>
  </si>
  <si>
    <t>50-130</t>
  </si>
  <si>
    <t>488, 600</t>
  </si>
  <si>
    <t>His liver function tests were mildly deranged: ALT = 60 u/L, GGT = 202 u/L, Bili 9 mmol/L, ALT 60 u/L, Alb 38 g/L.</t>
  </si>
  <si>
    <t>2 g of intravenous magnesiumsulphate (8 mmol) and IV potassium supplementation (80 mmol potassium chloride over 24 h), three further episodes of sustained TdP occurred which required cardioversion and a magnesium infusion was commenced (72 mmol magnesium sulphate mixed with 100 ml 0.9% saline infused at 2.5 mmol/h, Initial medical therapy was unsuccessful therefore a temporary pacing wire was inserted via the right femoral vein and positioned at the RV apex</t>
  </si>
  <si>
    <t>QTc normalized 3 weeks after stopping methadone</t>
  </si>
  <si>
    <t xml:space="preserve">533, 340 </t>
  </si>
  <si>
    <t>bipolar dosorder, after abdominal operation</t>
  </si>
  <si>
    <t>The use of olanzapine, amisulpride, benperidol and lithium carbonate was stopped</t>
  </si>
  <si>
    <t>After olanzapine and amisulpride were not given again ventricular arrhythmias disappeared</t>
  </si>
  <si>
    <t>470, 420</t>
  </si>
  <si>
    <t>The QTc interval on this medication before operation was normal (410 ms). After olanzapine and amisulpridewere given again in reduced doses ventricular arrhythmias reappeared and recurrent external defibrillation was necessary. The QTc interval was 570 ms.</t>
  </si>
  <si>
    <t>Cullington, 2013</t>
  </si>
  <si>
    <t>Peters, 2014</t>
  </si>
  <si>
    <t>Gil, 2003</t>
  </si>
  <si>
    <t>Cotrimoxazole</t>
  </si>
  <si>
    <t xml:space="preserve">Foscarnet + Cotrimoxazole </t>
  </si>
  <si>
    <t xml:space="preserve">isoproterenol, DC shock, pacemaker, IV magnesium, methadone reduction to 160 </t>
  </si>
  <si>
    <t>methadone reduction to 120</t>
  </si>
  <si>
    <t>IV magnesium, methadone discontinuation</t>
  </si>
  <si>
    <t>Ginwalla, 2009</t>
  </si>
  <si>
    <t>Hanon, 2010</t>
  </si>
  <si>
    <t>methadone maintenance treatment, pneumonia</t>
  </si>
  <si>
    <t>trimethoprim-sulamethoxazole</t>
  </si>
  <si>
    <t xml:space="preserve">haloperdol </t>
  </si>
  <si>
    <t>Hoehns, 2001</t>
  </si>
  <si>
    <t>Isbister, 2006</t>
  </si>
  <si>
    <t>mirtazapine+valproate+amitriptyiline+omeprazol</t>
  </si>
  <si>
    <t>460, 560</t>
  </si>
  <si>
    <t>90, 79</t>
  </si>
  <si>
    <t>about 29 h after ingestion, the patient developed pulseless torsades de pointes, but sinus rhythm with a QT interval of 560ms was restored after a single direct current cardioversion shock, He had a second episode of torsades de pointes 32.5 h after ingestion, and an episode of ventricular tachycardia 34 h after ingestion</t>
  </si>
  <si>
    <t>136/61</t>
  </si>
  <si>
    <t>600, 580-640</t>
  </si>
  <si>
    <t>460, 360</t>
  </si>
  <si>
    <t xml:space="preserve">Seven hours after ingestion, he had an episode of pulseless torsades de pointes, second 25 h after inegstion </t>
  </si>
  <si>
    <t>Manini, 2007</t>
  </si>
  <si>
    <t xml:space="preserve">normal </t>
  </si>
  <si>
    <t>770, 750</t>
  </si>
  <si>
    <t>800, 720</t>
  </si>
  <si>
    <t>540, &gt;500</t>
  </si>
  <si>
    <t>one liter of normal saline intravenously, oral potassium replacement therapy, intravenous magnesium bolus of 2 grams, followed by an infusion of 2.8 gm/hour. She received an additional 40 mEq intravenous potassium chloride over 1 hour and a total of 90 mEq over the first 24 hours. Amiodarone 150 mg was intravenously loaded over 30 minutes,  isoproterenol infusion was initiated (2 mcg/min)</t>
  </si>
  <si>
    <t xml:space="preserve">No further episodes of TdP or ventricular tachycardia occurred once the QTc shortened below 500 ms, patient died due to sepsis and pulmonary embolism </t>
  </si>
  <si>
    <t>Mazur,  1995</t>
  </si>
  <si>
    <t>hypertension, stable effort angina pectoris, diastolic heart failure, a permanent WI pacemakerfor sick sinus syndrome, and depression</t>
  </si>
  <si>
    <t>160/80</t>
  </si>
  <si>
    <t>JTc 561 ms</t>
  </si>
  <si>
    <t>discontinuation of amiodarone and trasodone, iv lidocaine and magnesium, increasing the ventricular pacing rate to 90 beats/min</t>
  </si>
  <si>
    <t>Intravenous lidocaine and magnesium failed to control episodes of polymorphous ventricular tacycardia, but they were successfully managed by increasing the ventricular pacing rate</t>
  </si>
  <si>
    <t>520/561</t>
  </si>
  <si>
    <t>Pimentel, 2008</t>
  </si>
  <si>
    <t>An albumin of 3.4 gm/dL. Liver function testing showed an SGOT level of 90 IU/L and SGPT level of 31 IU/L. The alkaline phosphatase level was 312 IU/L and the total bilirubin level was .6 mg/dL</t>
  </si>
  <si>
    <t>21 mg/dL</t>
  </si>
  <si>
    <t>The dosage of methadone was reduced to 60 mg per day, and metoprolol was discontinued. An angiotensin-converting enzyme inhibitor was begun to treat the hypertension</t>
  </si>
  <si>
    <t xml:space="preserve"> bisoprolol</t>
  </si>
  <si>
    <t>Alzheimer’s disease, diabetes mellitus, paroxysmal atrial fibrillation, history of anterior myocardial infarction</t>
  </si>
  <si>
    <t xml:space="preserve">Discontinuation of all oral drugs, intravenous injection with potassium supplement, 5h later after detected TdP iv magesium sufate and lidocaine, after additional 5h TdP was detected again and iv isoprenaline was added, next day isoprenaline was gradually decreased and changed to oal preparations of cilostazol and orciprenaline </t>
  </si>
  <si>
    <t>Yamagiwa, 2010</t>
  </si>
  <si>
    <t xml:space="preserve">cerebral infarction, spastic palsy, and hypertension, suicide attempt </t>
  </si>
  <si>
    <t xml:space="preserve">2 IU/L </t>
  </si>
  <si>
    <t>80/52, 67/40</t>
  </si>
  <si>
    <t>66, 40</t>
  </si>
  <si>
    <t>820, 825</t>
  </si>
  <si>
    <t>in 0.5 mg atropine and 5 μg/kg.min dopamine, gastric lavage, activated charcoal, magnesium sulfate, temporary transvenous cardiac pacemaker</t>
  </si>
  <si>
    <t>Choo, 2009</t>
  </si>
  <si>
    <t>Desmukh, 2012</t>
  </si>
  <si>
    <t>150-mg bolus of amiodarone, 2g bolus of magnesium sulfate followed by a 3mg/mic infusion, because concealed long QT syndrome (LQTS) could not be ruled out, she was started on 40mg/d of nadolol</t>
  </si>
  <si>
    <t>fluoxetine, trazodone</t>
  </si>
  <si>
    <t xml:space="preserve">lidocaine and mexitil, her medication were stoped </t>
  </si>
  <si>
    <t>Irie, 2010</t>
  </si>
  <si>
    <t>Thanavaro, 2010</t>
  </si>
  <si>
    <t>Thiruvenkaiajaran, 2010</t>
  </si>
  <si>
    <t>Jackson, 1997</t>
  </si>
  <si>
    <t>infective endocarditis</t>
  </si>
  <si>
    <t>hemoglobin 9.4 g/dL. The serum concentrations of aspartate aminotrasferase  (21 IU/L), alanine aminotransferase (2 IU/L), serum albumine concentration 1.4 g/dL</t>
  </si>
  <si>
    <t xml:space="preserve">discontinuation of propofol </t>
  </si>
  <si>
    <t xml:space="preserve">an irregular pulse, a grade 2/6 holosystolic murmur, and few scattered rhonchi. Laboratory studies revealed anemia (hemoglobin/hematocrit  8.1/26.2). He developed TdP </t>
  </si>
  <si>
    <t xml:space="preserve">Potassium and magnesium i.v. </t>
  </si>
  <si>
    <t>II diabetes mellitus, ischaemic heart disease and hypertension</t>
  </si>
  <si>
    <t xml:space="preserve">Preoperative ECG showed normal sinus rhythm at 64 bpm with a QTc interval of 450 ms, potassium and cacium were within normal limits. </t>
  </si>
  <si>
    <t>propofol, fentanyl, vecuronium, midazolam, paracetamol, amoxicillin, gentamicin, insulin and in regular therapy despite operation: gliclazide, metformin, ramipril, simvastatin, isosorbide dinitrate and nitroglycerine</t>
  </si>
  <si>
    <t>Magnesium sulfate, epinephrine, atropine, and lidocaine</t>
  </si>
  <si>
    <t>Cicci, 2019</t>
  </si>
  <si>
    <t>Lidocaine, magnesium, three electrical cardioversions</t>
  </si>
  <si>
    <t>Rossi, 2010</t>
  </si>
  <si>
    <t>The electrocardiogram (ECG) performed at admission was normal and showed a QT of 300 ms with QTc of 401 m (HR was 110 bpm)</t>
  </si>
  <si>
    <t>suspend the planned second cycle of VAD and to rapidly restore electrolytic balance, resolving the ventricular arrhythmia</t>
  </si>
  <si>
    <t>died at home due to the progression of the haematooncological disease</t>
  </si>
  <si>
    <t>Woosley, 1993</t>
  </si>
  <si>
    <t>hypokaliemia</t>
  </si>
  <si>
    <t>history of alcohol abuse</t>
  </si>
  <si>
    <t>Green, 1990</t>
  </si>
  <si>
    <t>cyclosporine on addmision 675 ng/ml</t>
  </si>
  <si>
    <t>cyclosporine+azathioprine+prednisone+furosemide+ranitidine+aspirin+genciclovir</t>
  </si>
  <si>
    <t>90, 30</t>
  </si>
  <si>
    <t xml:space="preserve">withheld of pentamidine and ganciclovir withheld, atropine (iv), epinephrine (iv), isoproterenol (iv), magnesium sulfate (iv), </t>
  </si>
  <si>
    <t>Traficante, 2017</t>
  </si>
  <si>
    <t>single seizure just prior to arrival, anxiety, heroin dependence</t>
  </si>
  <si>
    <t>blood sugar  125 mg/dl</t>
  </si>
  <si>
    <t>AML, recently completed induction chemotherapy, admitted to the hospital after experiencing 2 episodes of loss of consciousness, arthritis, previous cesarean sections, and varicose vein ligation</t>
  </si>
  <si>
    <t>Bodenhamer, 1993</t>
  </si>
  <si>
    <t>Choudhri, 1995</t>
  </si>
  <si>
    <t xml:space="preserve">dapsone+azathioprine+prednisone+sucralfate+warfarin+hydrochlorthiazide+hyoscine butylbromiden+fluoride+ NPH+regular humulin insulin+thalidomide+vitamin D supplements, antacid, chloroquine, corticosteroids, </t>
  </si>
  <si>
    <t xml:space="preserve"> 100 mg OD+ 100 mg OD+27,5 mg OD+ 1g qid + 5 mg od + 50 mg od + 10 mg AC meals and at hS + 20 mg BID+ 32 u + 10u+ 100 mg od and bid altenate dats +? </t>
  </si>
  <si>
    <t xml:space="preserve">lidocaine i.v., magnesium i.v., </t>
  </si>
  <si>
    <t>440/-</t>
  </si>
  <si>
    <t>No further arrhythmias were observed after 5 days and lidocaine was discontinued. The electrocardiogram reverted to normal 9 days after admission.</t>
  </si>
  <si>
    <t>Clofazimine (half-life: 70 days) was stoped 1 week before addmision due to GI toxicity.  Soon after admission he developed several short runs of ventricular tachycardia with a morphology suggestive of torsade de pointe.</t>
  </si>
  <si>
    <t>Bibler, 1988</t>
  </si>
  <si>
    <t xml:space="preserve">lidocaine i.v., procainamide i.v., calcium chloride and magnesium sulfate </t>
  </si>
  <si>
    <t>Stewart, 2010</t>
  </si>
  <si>
    <t>Segan, 2020</t>
  </si>
  <si>
    <t>ECG from 2013: QTc 465ms, Shortly after arriving on the ward, he developed TdP</t>
  </si>
  <si>
    <t>590, 680</t>
  </si>
  <si>
    <t xml:space="preserve">20mmol/L intravenous magnesium sulphate, Isoprenaline infusion (2 ug/min), ceased of rucaparib </t>
  </si>
  <si>
    <t>Akers, 2004</t>
  </si>
  <si>
    <t xml:space="preserve">i.v., p.o. </t>
  </si>
  <si>
    <t>pneumonia and multiple comorbidities</t>
  </si>
  <si>
    <t>70, 30, 300, 270, 340</t>
  </si>
  <si>
    <t>lovafloxacin, piperacillin-tazobactam, doxycycline, midazolam, morphine, diltiazem, enoxaparin, famotidine, metoclopramide, hydroxychloroquine, transdermal nicotine</t>
  </si>
  <si>
    <t>On day 5 of haloperidol treatment, the patient developed nonsustained runs of ventricular tachycardia and TdP</t>
  </si>
  <si>
    <t>magnesium sulfate 4 g, haloperidol was discontinued</t>
  </si>
  <si>
    <t>462, 460</t>
  </si>
  <si>
    <t>Asatryan, 2017</t>
  </si>
  <si>
    <t>administration of magnesium sulfate (2 × 20 mmol), implantable cardioverter defibrillator (ICD) and pharmacotherapy with propranolol 160 mg was initiated</t>
  </si>
  <si>
    <t>heroin, alcohol, cocaine, cannabis addiction</t>
  </si>
  <si>
    <t>Just before transfer to the coronary care unit, she experienced Torsades des Pointes (TdP), which spontaneously terminated</t>
  </si>
  <si>
    <t xml:space="preserve">Isoproterenol i.v., temporary pacemaker, i.v. potassium and magnesium </t>
  </si>
  <si>
    <t>126/86</t>
  </si>
  <si>
    <t>492, 470</t>
  </si>
  <si>
    <t>activated charcoal, sodium bicarbonate, magnesium sulfate, calcium chloride, potassium chloride</t>
  </si>
  <si>
    <t>no further episodes of syncope, torsades de pointes, spontaneous VT, or pacing-induced VT.</t>
  </si>
  <si>
    <t>suspected neurotic depression</t>
  </si>
  <si>
    <t>lidocaine (100 mg i.v. bolus and 2 mg/min maintenance drip)</t>
  </si>
  <si>
    <t>The 12-lead electrocardiogram prior to and following the episode of torsade de pointes was normal with a normal QT interval of 0.34 sec. No electrolyte abnormality was found and a urine and serum toxicologic screen was negative.</t>
  </si>
  <si>
    <t>AIDS</t>
  </si>
  <si>
    <t>550, 600</t>
  </si>
  <si>
    <t>potassium supplementation, dose of hydrocortisone was decreased to 100 mg intravenously every 6 hours, isoproterenol, magnesium supplementation</t>
  </si>
  <si>
    <t xml:space="preserve">history of myocardial infarction 5 years earlier, upper respiratory tract infection </t>
  </si>
  <si>
    <t>Before admission, her QTc: interval was 0.51 seconds with administration of disopyramide 100 mg three times a day.</t>
  </si>
  <si>
    <t>all medication as withheld and serum potassium level was corrected</t>
  </si>
  <si>
    <t>460/450</t>
  </si>
  <si>
    <t>600, 600</t>
  </si>
  <si>
    <t>Temporary pacemaker, sotalol therapy was withdrawn immediately, the patient was put on digitalis and amiodarone</t>
  </si>
  <si>
    <t>The patient made a full and uneventful recovery. During a control programmed ventricular stimulation, no complex ventricular arrhythmias could be initiated. Over an eight-month period the patient was free of syncopes and the atrial tachycardias were controlled.,</t>
  </si>
  <si>
    <t>hypertension, pyuria</t>
  </si>
  <si>
    <t xml:space="preserve">Sulfamethoxazole, Dyazide (hydrochlorothiazide and triamterene) </t>
  </si>
  <si>
    <t>800, ?</t>
  </si>
  <si>
    <t>No further antibiotic therapy was given and the patient was discharged with mexiletine therapy, 300 mg orally 3 times a day.</t>
  </si>
  <si>
    <t>470, 460</t>
  </si>
  <si>
    <t>490, 470</t>
  </si>
  <si>
    <t>She had previously been treated for recurrent depression with imipramine, desipramine, doxepin, and methylphenidate, which were discontinued because of anticholinergic side effects or poor compliance.</t>
  </si>
  <si>
    <t>levothyroxine, tolbutamide, hydrochlorothiazide, spironolactone</t>
  </si>
  <si>
    <t>i.v. lidocaine, all medication were discontinuated, 1 dose of oral propanolol, her antiarrhythmic regimen was changed to intravenous bretylium (300 mg bolus and infusion at 2 mg/min)</t>
  </si>
  <si>
    <t>The Q- T interval gradually shortened in association with a measured decrease in serum maprotiline level</t>
  </si>
  <si>
    <t>420/430</t>
  </si>
  <si>
    <t>100-300</t>
  </si>
  <si>
    <t>683, 808, 794</t>
  </si>
  <si>
    <t>680, 840, 777</t>
  </si>
  <si>
    <t xml:space="preserve">hypercholesterolemia </t>
  </si>
  <si>
    <t>Probucol had been discontinued on admission</t>
  </si>
  <si>
    <t>ventricular ectopic activities gradually disappeared as QTc became shorter</t>
  </si>
  <si>
    <t>hypercholesterolemia (340 mg/dl), probucol, 750 mg/day, had been given for 4 weeks, The most probable diagnosis was congenital long QT syndrome (Romano-Ward syndrome), the patient was discharged with propranolol The patient was discharged with propranolol, 30mg/day</t>
  </si>
  <si>
    <t xml:space="preserve">Chest compression, oxygen, lignocaine, and propranolol. The patient received propranolol at home for 7 weeks and remained symptom-free. </t>
  </si>
  <si>
    <t>No further arryhthmias occurred and the QT interval returned to normal over the next 6 days, at which time the patient was discharged.</t>
  </si>
  <si>
    <t xml:space="preserve">Prior amidarone: QT = 360, QTc = 340 </t>
  </si>
  <si>
    <t>digoxin, propranolol, bendrofluazide, potassium chloride</t>
  </si>
  <si>
    <t xml:space="preserve">Prior amidarone: QT = 400, QTc = 430 </t>
  </si>
  <si>
    <t>Post-operatively paroxysmal AF and atrial flutter</t>
  </si>
  <si>
    <t>i.v. isoproterenol,  right ventricular pacing (rate 100min^-1), correction of hypokalemia</t>
  </si>
  <si>
    <t>No further torsades de pointes occurred after 24h. No further events have occurred on oral digoxin over a nine month period of follow-up.</t>
  </si>
  <si>
    <t>2 syncopal episodes, and was later shown by Holter monitoring to have the sick sinus syndrome, history of mild hypertension</t>
  </si>
  <si>
    <t xml:space="preserve">Prior amidarone subsequently treatment with oral quinidine bisulphate 800 mg per day was also given, and after the fourth dose a cardiac arrest occurred requiring defibrillation. The serum potassium concentration was normal and serum digoxin level was in the therapeutic range. Quinidine was withdrawn. The QT interval of 440 ms (QTc 430 ms) prior to pacemaker insertion was found to be 680 ms (QTc 720 ms, sinus rhythm) after the arrest. Pior to the initation of amidarone QT interval had returned to baseline (QT 400 ms, QTc 430 ms). </t>
  </si>
  <si>
    <t>ventricular pacemaker</t>
  </si>
  <si>
    <t>Digoxin was continued and no further syncopal events have occurred during a follow up period of 3 months.</t>
  </si>
  <si>
    <t>episodes of dizziness and, congenital QT prolongation without deafness</t>
  </si>
  <si>
    <t xml:space="preserve">phenytoin </t>
  </si>
  <si>
    <t>Prior amidarone: QT(U) = 520, QT(U)c = 540</t>
  </si>
  <si>
    <t>400, 400</t>
  </si>
  <si>
    <t>350, 360</t>
  </si>
  <si>
    <t>stopping the infusion (erythromycin) and increasing the heart rate by infusion of isoproterenol (0.2 mg over 2 minute), the antimicrobial therapy was switched to ampicillin</t>
  </si>
  <si>
    <t>i.v. magnesium, a transvenous pacemaker</t>
  </si>
  <si>
    <t xml:space="preserve">methotrexate, methylprenisolone </t>
  </si>
  <si>
    <t>insertion of a permanent DDD pacemaker, chloroquine was discontinued immediately</t>
  </si>
  <si>
    <t>Chloroquine was given in supramaximal doses (500 mg/day) (maximal recommended dose: 400 mg/day) for almost two years.</t>
  </si>
  <si>
    <t>&lt; 5</t>
  </si>
  <si>
    <t>Ventricular pacing</t>
  </si>
  <si>
    <t>QTc remain prolonged, but patient admitted to taking 200 mg loperamic per day over past month. Patient is currently undergoing rehabilitation and is doing well, without any further episodes of dizziness or syncope.</t>
  </si>
  <si>
    <t xml:space="preserve">narrow </t>
  </si>
  <si>
    <t>During the course of the first 48 hours of hospitalization, he continued to have multiple episodes of VT, torsades, and bradycardia</t>
  </si>
  <si>
    <t>CPR, therapeutic hypothermia was initiated to achieve a target core body temperature of between 32–34°C for 24 hours, lidocaine, and magnesium infusions</t>
  </si>
  <si>
    <t>Through the hospitalization, the patient’s EKG changes evolved with progressive shortening and normalization of the QTC and QRS intervals.</t>
  </si>
  <si>
    <t>The patient developed devastating neurological and cardiovascular complications due to cocaine and alcohol abuse</t>
  </si>
  <si>
    <t>300 mg of aspirin rectally every day, mannitol (1 mg/kg) along with 3% saline, left hemi craniectomy, i.v. magnesium sulfate</t>
  </si>
  <si>
    <t>She tolerated the procedure well and had an uneventful outcome. She remained arrhythmia-free thereafter for the entire hospital stay of 34 days.</t>
  </si>
  <si>
    <t>447/-, -/400</t>
  </si>
  <si>
    <t>adalimumab, paracetamol, enalapril, atorvastatin, clopidogrel</t>
  </si>
  <si>
    <t>40mg subcutaneously/2 weeks, 1 g max 4 times/day, 10 mg/day, 40mg/day, 75mg/day.</t>
  </si>
  <si>
    <t xml:space="preserve">Empirical treatment with 16 mmol intravenous magnesium and 3 g of potassium chloride was immediately given, citalopram was tapered under simultaneous rapid titration of sertraline to 100 mg/day, atenolol 25mg, implantable cardioverter-defibrillator, </t>
  </si>
  <si>
    <t>After 1 day of telemetry, an episode of self-terminating (TdP) lasting 18 s was recorded. Earlier ECGs were available for evaluation, previous recordings showed QTc between 440 and 580ms. Genetic testing was ordered and the proband was found to be heterozygote carrier of the KCNE1 D85N (c.253G&gt;A) variant.</t>
  </si>
  <si>
    <t xml:space="preserve">Before admission se used ciprofloacin 500 mfg twice daily </t>
  </si>
  <si>
    <t xml:space="preserve">gliclazide, lisinopril, metformin, ceftriazone, erythromycin  </t>
  </si>
  <si>
    <t xml:space="preserve">p.o., p.o., p.o., i.v., p.o. </t>
  </si>
  <si>
    <t>429, 482, 453, 522</t>
  </si>
  <si>
    <t>Treatment with chloroquine was disontinued on 5th day of admission (because of prolonation of QTc - 482 ms), erythromycin was started on 6th day, but stoped on 7th day because of QTc prolongation, i.v. 2g magnesium was initiated, oral glucophosphate (to correct abnormal hsphate - 0,8 mmol/L)</t>
  </si>
  <si>
    <t>505, 476</t>
  </si>
  <si>
    <t>The patient recovered gradually</t>
  </si>
  <si>
    <t>Electrocardiogram demonstrated AF at 137 beats per minute. On the fourth day of concomitant therapy with flecainide and H1 receptor antagonists, the patient had cardiac arrest secondary to TdP because of prolongation of QT interval</t>
  </si>
  <si>
    <t>The patient was discharged and remains asymptomatic at 1 month follow-up</t>
  </si>
  <si>
    <t>baseline electrolyte level was within normal limits,  10 hr afer pentamidine was discontinued five episodes of Wenckebach second degree (Mobitz type 1) atrioventricular heart block were observed</t>
  </si>
  <si>
    <t>discontinuation of pentamidine, change to oral dapsone 100 mg/day plus trimethoprim 300 mg 3 times/day to complete 21 days of therapy</t>
  </si>
  <si>
    <t>Four days after the pentamidine was discontinued, the patient’s heart rate stabilized at 80 beats/minute, with no further episodes of bradycardia noted during his admission</t>
  </si>
  <si>
    <t>hypertension, 6 months ago, she was diagnosed to have rectal cancer and liver metastasis, frequent episodes of watery diarrhea in the past 4 weeks</t>
  </si>
  <si>
    <t>methyldopa, (dextropropoxyphene + paracetamol), (diphenoxylate + atropine), hypertension treatment</t>
  </si>
  <si>
    <t xml:space="preserve">i.v. magnesium sulfate, vigorous potassium replacement, naturopathic medicines was stopped, p.o. prussian blue 3g TID, p.o. slow-release potassium supplement up to 3g TID </t>
  </si>
  <si>
    <t xml:space="preserve">p.o., i.v. </t>
  </si>
  <si>
    <t>survived</t>
  </si>
  <si>
    <t xml:space="preserve">bisoprolol, aspirin </t>
  </si>
  <si>
    <t>25, 225</t>
  </si>
  <si>
    <t>452, 601, 601</t>
  </si>
  <si>
    <t xml:space="preserve">164, 124, 124 </t>
  </si>
  <si>
    <t xml:space="preserve">i.m. glucagon (4 mg), i.v. sodium bicarbonate (8,4 %), i.v. magnesium sulphate (20 mmol), intubated, ventilated and with ionotropic support in situ, i.v. ILE, </t>
  </si>
  <si>
    <t>Despite these interventions, the patient had a VF arrest one hour after presenting to the ED. Severe cardiovascular instability was observed with the cardiac rhythm frequently alternating between a sinus tachycardia with right bundle branch block, Torsades de Pointes, a Brugada-like syndrome, coarse VT and ventricular standstill</t>
  </si>
  <si>
    <t>pneumonia</t>
  </si>
  <si>
    <t>-/440</t>
  </si>
  <si>
    <t>Depression, AD</t>
  </si>
  <si>
    <t>Leitch, 2007</t>
  </si>
  <si>
    <t xml:space="preserve"> 160/112</t>
  </si>
  <si>
    <t>omeprazole, escitalopram, propranolol</t>
  </si>
  <si>
    <t xml:space="preserve">20, 10, 80 </t>
  </si>
  <si>
    <t>IV Mg and isoprenaline, temp cardiac pacing, donepezil, escitalopram, propranolol were discontinued,</t>
  </si>
  <si>
    <t>-/436</t>
  </si>
  <si>
    <t>Escitalopram is very rarely associated with prolongation of the QT interval. It inhibits CYP 2D6, the enzyme responsible for the metabolism of donepezil, and escitalopram metabolism is inhibited by omeprazole.</t>
  </si>
  <si>
    <t>Tanaka, 2009</t>
  </si>
  <si>
    <t>Hypertension, AF, AD, bradycardia</t>
  </si>
  <si>
    <t>Cilostazole, Amlodipine, Spironolactone, Warfarin</t>
  </si>
  <si>
    <t>115/63</t>
  </si>
  <si>
    <t>490/446</t>
  </si>
  <si>
    <t xml:space="preserve">ECG on the 18th day showed disappearance of the negative part of the T-waves in leads V3-6 and significantly shortened QT intervals. She was discharged on the 37th day. </t>
  </si>
  <si>
    <t xml:space="preserve">Kitt, 2015 </t>
  </si>
  <si>
    <t>Cerebrovascular disease, mixed vascular and AD, AF (permanent pacemaker) and hypertension</t>
  </si>
  <si>
    <t>bumetanide, perindopril, lansoprazole, atorvastatin, diltiazem M/R, fluoxetine</t>
  </si>
  <si>
    <t xml:space="preserve">2 mg QD, 8 mg QD, 30 mg QD, 20 mg QHS, 60 mg QD, 60 mg QD </t>
  </si>
  <si>
    <t>148/82</t>
  </si>
  <si>
    <t>IV Mg/fluids, donepezil firstly redued to 5 mg, then stopped, fluoxetine decreased, defibrillator</t>
  </si>
  <si>
    <t>490, 550</t>
  </si>
  <si>
    <t>-/431</t>
  </si>
  <si>
    <t>https://doi.org/10.1016/j.ehj.2015.07.004</t>
  </si>
  <si>
    <t>Gurbuz, 2016</t>
  </si>
  <si>
    <t xml:space="preserve">ramipril, acetylsalicylic acid </t>
  </si>
  <si>
    <t>5, 100</t>
  </si>
  <si>
    <t xml:space="preserve">p.o., p.o. </t>
  </si>
  <si>
    <t xml:space="preserve"> 160/100</t>
  </si>
  <si>
    <t>-/500, -/430</t>
  </si>
  <si>
    <t>On follow-up there was no bradycardia or another TdP episode</t>
  </si>
  <si>
    <t>p.o., i.v.</t>
  </si>
  <si>
    <t>naproxen, azithromycin</t>
  </si>
  <si>
    <t xml:space="preserve">isoproterenol, K and Mg replaced, antibiotics were switched to a non-QT prolonging agent, temp pacemaker </t>
  </si>
  <si>
    <t>An exercise stress test did not reveal ST-segment changes and demonstrated normal QT behavior. The patient was discharged home.</t>
  </si>
  <si>
    <t>Kim, 2005</t>
  </si>
  <si>
    <t>upper respiratory tract infection</t>
  </si>
  <si>
    <t xml:space="preserve">pseudoephedrine, aspirin, synthroid, vitamins </t>
  </si>
  <si>
    <t>standard OTC dose, ?, ?, ?</t>
  </si>
  <si>
    <t>p.o</t>
  </si>
  <si>
    <t>420 - 440</t>
  </si>
  <si>
    <t xml:space="preserve">defibrillation, magnesium, potassium, isoproterenol, and lidocaine, discontinuation of azithromycin, </t>
  </si>
  <si>
    <t xml:space="preserve">i.v. + p.o. </t>
  </si>
  <si>
    <t>hypertension and an old cerebrovascular accident (stroke), interstitial pneumonia and respiratory failure</t>
  </si>
  <si>
    <t>penicillin + sulbactam</t>
  </si>
  <si>
    <t>375 TID</t>
  </si>
  <si>
    <t xml:space="preserve">1 g magnesium sulfate (i.v.), 100 mg of lidocaine (i.v.) + continuous i.v. of  2mg/min, stopping the azithromycin, </t>
  </si>
  <si>
    <t>no more prolonged QT intervals or TdP were noted</t>
  </si>
  <si>
    <t>There was also no family history of sudden death. The patient currently has not been taking any medications that may prolong the QT interval (e.g. amiodarone, sotalol, procainamide, etc.)</t>
  </si>
  <si>
    <t xml:space="preserve">normalization </t>
  </si>
  <si>
    <t>intermittent symptomatic bradycardia (had pacemaker), Staphylococcus aureus infection, hypertension</t>
  </si>
  <si>
    <t>The patient’s baseline 12-lead ECG taken a week before admission showed normal sinus rhythm at 40 beats per minute, normal axis, normal PR interval of 160 ms, QT 520 ms, QTc 420 ms</t>
  </si>
  <si>
    <t>?</t>
  </si>
  <si>
    <t>580, 610, 670</t>
  </si>
  <si>
    <t>26 - 98</t>
  </si>
  <si>
    <t>vancomycin + heparin, methylprednisolone, furosemide, pantoprazole, darbapoetin, guafenisine, moxifloxacin, and ciprofloxacin</t>
  </si>
  <si>
    <t>i.v. + ?</t>
  </si>
  <si>
    <t xml:space="preserve">lidocaine i.v., </t>
  </si>
  <si>
    <t>bupropion, trazodone, zolpidem, tizanidine, fexofenadine, tramadol PRN, ibuprofen PRN, sumatriptan PRN</t>
  </si>
  <si>
    <t>fibromyalgia, depression, anxiety, and chronic low back pain, upper respiratory tract infection</t>
  </si>
  <si>
    <t>the patient possibly had an undiagnosed congenital long QT which predisposed her to TdP</t>
  </si>
  <si>
    <t xml:space="preserve">Died </t>
  </si>
  <si>
    <t>depression, suicide attempt</t>
  </si>
  <si>
    <t>Michalets, 1998</t>
  </si>
  <si>
    <t>Achilles tendon surgery, hypertension, fibromyalgia and depression</t>
  </si>
  <si>
    <t>The patient was discharged home on postoperative day 6 without further sequelae.</t>
  </si>
  <si>
    <t xml:space="preserve">Deamer, 2001 </t>
  </si>
  <si>
    <t>i.v. magnesium sulfate, i.v. lidocaine initiated</t>
  </si>
  <si>
    <t>The prolonged QTc interval and U waves persisted on EKG throughout the hospitalization, eventually found to be resolved at week #5 post-discharge. The patient was discharged on hospital day #12 following normalization of serum magnesium.</t>
  </si>
  <si>
    <t>Wilting, 2006</t>
  </si>
  <si>
    <t>acetylsalicylic acid</t>
  </si>
  <si>
    <t xml:space="preserve">Patane, 2007 </t>
  </si>
  <si>
    <t xml:space="preserve">Sotalol, digoxin, acenocumarine </t>
  </si>
  <si>
    <t>history of symptomatic recurrent paroxysmal tachycardia</t>
  </si>
  <si>
    <t>130/60</t>
  </si>
  <si>
    <t>i.v. lidocaine, i.v. magnesium sulfate</t>
  </si>
  <si>
    <t>Lynch, 2012</t>
  </si>
  <si>
    <t>history of cutaneous T-cell lymphoma (CTCL), liver disease, renal insufficiency, hemolytic anemia, and right hepatic lobe hemangioma</t>
  </si>
  <si>
    <t>Medications prior to admission included: hydrochlorothiazide 25 mg daily, NPH and regular insulin, doxepin 25 mg at bedtime, sertraline 100 mg daily, naproxen sodium as needed for pain, oxycodone as needed for pain and vorinostat (Zolinza®) 400 mg daily.</t>
  </si>
  <si>
    <t xml:space="preserve">Mg i.v. (2g) </t>
  </si>
  <si>
    <t>514, 559</t>
  </si>
  <si>
    <t xml:space="preserve">Lindsay, 1990 </t>
  </si>
  <si>
    <t xml:space="preserve">Oberg and Bauman, 1995 </t>
  </si>
  <si>
    <t>Kozak, 2017</t>
  </si>
  <si>
    <t>O'Connel, 2016</t>
  </si>
  <si>
    <t>Lasoff, 2016</t>
  </si>
  <si>
    <t>Upadhyay, 2016</t>
  </si>
  <si>
    <t>Mukarram, 2016</t>
  </si>
  <si>
    <t>Spinner, 2016</t>
  </si>
  <si>
    <t>Marzec, 2015</t>
  </si>
  <si>
    <t>Enakpene, 2015</t>
  </si>
  <si>
    <t>Marafa, 2014</t>
  </si>
  <si>
    <t>DOI: 10.19102/icrm.2015.060107</t>
  </si>
  <si>
    <t>Ibrahim, 2012</t>
  </si>
  <si>
    <t>Alter, 2001</t>
  </si>
  <si>
    <t>Appleby, 1995</t>
  </si>
  <si>
    <t>Siddiqui, 2004</t>
  </si>
  <si>
    <t>Kriwisky, 1990</t>
  </si>
  <si>
    <t>ceftriaxone</t>
  </si>
  <si>
    <t xml:space="preserve">acquired immunodeficiency syndrome, at Legionella or Pneumocystis carinii organisms. </t>
  </si>
  <si>
    <t xml:space="preserve">Arrhythmia subsided and Q-T interval returned to normal upon their discontinuation </t>
  </si>
  <si>
    <t xml:space="preserve">chronic hypertension, severe liver disease, coronary disease, calcular disease </t>
  </si>
  <si>
    <t>i.v. Mg, isoproterenol, lidocaine, discontinuation of erythromycin</t>
  </si>
  <si>
    <t>-/400</t>
  </si>
  <si>
    <t>-/450</t>
  </si>
  <si>
    <t>recovered uneventfully</t>
  </si>
  <si>
    <t xml:space="preserve">atropine, isoproterenol, bicarbonate, lidocaine, cardioversion </t>
  </si>
  <si>
    <t>Before fluoxetine and amiodarone were stated QTc was 386. Pharmacist considered that the patient’s Tdp was probably caused by a DDI between fluoxetine and amiodarone.</t>
  </si>
  <si>
    <t>asthma, depression</t>
  </si>
  <si>
    <t xml:space="preserve">450+ 600 </t>
  </si>
  <si>
    <t>i.v. (one bolus) + p.o. daily</t>
  </si>
  <si>
    <t>continuously intravenous injection of magnesium (total 25 g) and potassium (total 15 g), discontinuation of fluoxetine and amiodarone</t>
  </si>
  <si>
    <t>/493, /446, /430</t>
  </si>
  <si>
    <t>the patient was discharged home without any complications</t>
  </si>
  <si>
    <t xml:space="preserve">hypertension and left ventricular dysfunction with an estimated ejection fraction of 45%, pneumonia </t>
  </si>
  <si>
    <t xml:space="preserve">Moxifloxacin was discontinued at this time, replaced by a nonfluoroquinolone antibiotic. </t>
  </si>
  <si>
    <t>No further episodes of TdP were recorded, although daily ECG revealed QTc interval gradually shortening to normal values.</t>
  </si>
  <si>
    <t>pneumonia, VDD type pacemaker was implanted for complete atrioventricular (AV) block 10 years before</t>
  </si>
  <si>
    <t>TdP total five times for 2 h. Every TdP terminated spontaneously within 30 s, without other drugs or direct current cardioversion. In conclusion, this case suggests that donepezil may cause life-threatening ventricular arrhythmias without QT prolongation.</t>
  </si>
  <si>
    <t>390, 380</t>
  </si>
  <si>
    <t>436, 433</t>
  </si>
  <si>
    <t xml:space="preserve">amlodipine was halted, lidocaine i.v. at the rate of 1 mg/min, discontinuation of donepezil </t>
  </si>
  <si>
    <t>After washout of donepezil, they found neither TdP nor worsening of dementia. She was discharged in a stable condition without administration of donepezil.</t>
  </si>
  <si>
    <t>presumed pneumonia, atrial fibrillation, chronic stable angina, left ventricular dysfunction (left-ventricular ejection fraction 45%), pacemaker implantation for sick-sinus syndrome, non–insulin-dependent diabetes mellitus, hyperlipidemia, and hypothyroidism</t>
  </si>
  <si>
    <t>digoxin, metformin, glimepiride, levothyroxine, omeprazole, warfarin, atorvastatin</t>
  </si>
  <si>
    <t>/440, /465</t>
  </si>
  <si>
    <t>no further episodes of torsade de pointes were noted</t>
  </si>
  <si>
    <t>ginkgo glycosides, (valsartan + hydrochlorothiazide), acetylsalicylic acid, citalopram</t>
  </si>
  <si>
    <t>pneumonia, hypertension, chronic renal failure and dementia</t>
  </si>
  <si>
    <t xml:space="preserve">On admission her QT was 660 ms and QTc 470, At the beginning of moxifloxacin treatment, the rhythm was normal, with normal QT (0.40 s) and QTc (0.43 s) intervals at a heart rate of 68 beats/min. </t>
  </si>
  <si>
    <t>During 11 months of follow-up, QT prolongation and TdP did not recur.</t>
  </si>
  <si>
    <t>inj. frusemide, inj. Deriphyllin (combination of etophylline and theophylline) and inj. dexamethasone, each 1 amp intravenously stat, were administered. Inj. frusemide, started in the ER, was continued as 1 amp. intravenously twice daily. Inj. frusemide was then replaced with combination of tab. frusemide plus spironolactone. Normal saline (NS) infusion started with inj. potassium chloride (20 meq) added to each bottle of NS. The patient was treated conservatively and tab. carbimazole was withdrawn.</t>
  </si>
  <si>
    <t>She remained stable and symptom-free and was discharged with instruction to attend the outpatient department regularly. The patient was admitted in the same hospital 3 months ago on August 01, 2008 for ventricular ectopics, but there was no evidence of QT prolongation.</t>
  </si>
  <si>
    <t>The pacemaker was eventually removed on HD 13 without further issue.</t>
  </si>
  <si>
    <t>depression, hepatitis C, SUD</t>
  </si>
  <si>
    <t>depression, SUD</t>
  </si>
  <si>
    <t>discharged uneventfully on HD 6 without recurrence of TdP</t>
  </si>
  <si>
    <t>&lt; 10</t>
  </si>
  <si>
    <t xml:space="preserve">On admission, before mofloxacine QTc was 484 ms </t>
  </si>
  <si>
    <t>Magnesium supplementation, potassium supplementation, and  lidocaine</t>
  </si>
  <si>
    <t>The patient experienced decreased blood pressure and pulse oxygen, and was unconscious. In order to relieve the patient’s pain, the family did not consider the tracheal intubation, chest compression or other invasive rescue measures, and the patient was discharged.</t>
  </si>
  <si>
    <t xml:space="preserve">4 mg/kg </t>
  </si>
  <si>
    <t>cytosine arabinoside, mitoxantron, methylprednisolone-pulse therapy, recombinant granulocyte-colony stimulating factor and immunoglobulin</t>
  </si>
  <si>
    <t xml:space="preserve">Before pentamidine was started QTc = 415 ms </t>
  </si>
  <si>
    <t>Magnesium sulfate and pentamidine in aerosol form instead of iv, temporally pacemaker</t>
  </si>
  <si>
    <t>Discontinuation of intravenous pentamidine for ten days normalized the QTc. No arrhythmia was seen after removal of temporally pacemaker. The patient had no recurrence of arrhythmia during follow-up of 1 1 months.</t>
  </si>
  <si>
    <t>Diagnosed with drug-induced LQTS due to an escitalopram overdose. Molecular genetic testing performed on the patient revealed a KCNQ1 cardiac ion channel mutation.</t>
  </si>
  <si>
    <t>unobtainable, 150/70, 50/30</t>
  </si>
  <si>
    <t xml:space="preserve">410, - </t>
  </si>
  <si>
    <t>-, 520</t>
  </si>
  <si>
    <t>PTSD</t>
  </si>
  <si>
    <t xml:space="preserve">Magnesium, amiodarone, cardioversion, atrail pacemaker </t>
  </si>
  <si>
    <t>702, 853</t>
  </si>
  <si>
    <t xml:space="preserve">At outpatient follow-up, hewas noted have aQTc of 643 ms, later admitted that he is taking &gt; 100 mg loperamin in an attmept to self-medicate for chronic pain </t>
  </si>
  <si>
    <t>widen, 192</t>
  </si>
  <si>
    <t>795, 642</t>
  </si>
  <si>
    <t>136/69</t>
  </si>
  <si>
    <t>cimetidine, gabapentin</t>
  </si>
  <si>
    <t>2000, ?</t>
  </si>
  <si>
    <t>Lidocaine, amiodarone, isoproterenol, transvenous pacemaker, discontinued loperamide and cimetidine intake</t>
  </si>
  <si>
    <t>The drug-induced cardiac effects persisted for several days but slowly improved. She was discharged home on hospital day 16 and was doing well upon phone contact several days later.</t>
  </si>
  <si>
    <t>opioid abuse</t>
  </si>
  <si>
    <t>several episodes of syncope over the past 2 weeks</t>
  </si>
  <si>
    <t xml:space="preserve">Over the next few days, his QRS width and QTc normalized without further intervention. </t>
  </si>
  <si>
    <t>irritable bowel syndrome</t>
  </si>
  <si>
    <t>Defibrillation, magnesium, amiodarone, midazolam (for sedation), lidocaine, metoprolol</t>
  </si>
  <si>
    <t>472, 456, 432</t>
  </si>
  <si>
    <t>QTc interval was &gt;440msec even after a week of stopping all QT prolonging medications</t>
  </si>
  <si>
    <t>patientmay have subclinical long QT syndrome which was unmasked by Loperamide, however, electrophysiological studies were not performed to verify the diagnosis</t>
  </si>
  <si>
    <t>remote history of intravenous drug use</t>
  </si>
  <si>
    <t xml:space="preserve">isoproterenol, metoprolol, </t>
  </si>
  <si>
    <t>heroin abuse</t>
  </si>
  <si>
    <t>125/60</t>
  </si>
  <si>
    <t>EKG on presentation showed QRS duration 122ms, QTc interval 371ms, and QT interval 408 ms.</t>
  </si>
  <si>
    <t>The patient remained hemodynamically stable and was discharged to drug rehabilitation facility on day 8 of hospitalization.</t>
  </si>
  <si>
    <t xml:space="preserve">diabetes mellitus </t>
  </si>
  <si>
    <t>metformin</t>
  </si>
  <si>
    <t>Lidocaine, amiodarone, cardioversion, electrical pacing</t>
  </si>
  <si>
    <t xml:space="preserve">prior opioid abuse </t>
  </si>
  <si>
    <t>480-492</t>
  </si>
  <si>
    <t>correction of potassium, Sodium bicarbonate,  atropine, lipid emulsion, electrical pacing, ECMO</t>
  </si>
  <si>
    <t xml:space="preserve">opioid abuse </t>
  </si>
  <si>
    <t>50-60</t>
  </si>
  <si>
    <t>At discharge his ECG showed only T wave inversions over the precordium. At follow-up after one month, he had a normal ECG.</t>
  </si>
  <si>
    <t>130, 97</t>
  </si>
  <si>
    <t>462/421</t>
  </si>
  <si>
    <t>An ECG from 2008, prior to his loperamide abuse, showed a sinus rhythm with a normal QRS and QT/QTc of 382/443 ms</t>
  </si>
  <si>
    <t xml:space="preserve">Crohn's disease </t>
  </si>
  <si>
    <t>162, 166</t>
  </si>
  <si>
    <t>670, 584</t>
  </si>
  <si>
    <t>647, 597</t>
  </si>
  <si>
    <t>102, 134</t>
  </si>
  <si>
    <t>360/435, 388/383</t>
  </si>
  <si>
    <t>-/480, -/460</t>
  </si>
  <si>
    <t>the patient was discharged well and asymptomatic</t>
  </si>
  <si>
    <t xml:space="preserve">temporary endocardial pacing, vancomycin and gentamicin therapy, i.v. magnesium sulfate, </t>
  </si>
  <si>
    <t>500 BID</t>
  </si>
  <si>
    <t>His mental status was back to baseline. He was discharged with instructions to his primary care provider to avoid any QT-prolonging medications.</t>
  </si>
  <si>
    <t>antineoplastic gefitinib, antibiotics mezhocillin sodium, sulbactam sodium</t>
  </si>
  <si>
    <t xml:space="preserve">p.o., i.v., i.v. </t>
  </si>
  <si>
    <t>In the days after stopping amiodarone, the patient still displayed multiple electrolyte disturbances of hypokalemia and hypocalcemia, and the follow-up ECGs showed prolonged QTc</t>
  </si>
  <si>
    <t>No evidence of QT prolongation was observed on repeated ECG recorded at regular follow-up intervals</t>
  </si>
  <si>
    <t xml:space="preserve">depression, hypertension </t>
  </si>
  <si>
    <t>untreated mild diabetes mellitus, chronic depression, remote deep venous thrombosis with pulmonary embolism, hypertension, chronic renal insufficiency, and cryptococcal pneumonia diagnosed by open lung biopsy 3 months before presentation</t>
  </si>
  <si>
    <t>lisinopril, fluconazole, amitriptyline, sertraline, and an iron supplement</t>
  </si>
  <si>
    <t>oral potassium, amitriptyline was discontinued and fluconazole was decreased to 200 mg daily</t>
  </si>
  <si>
    <t>Serial ECGs showed progressive normalization of the QT interval</t>
  </si>
  <si>
    <t>physostigmine</t>
  </si>
  <si>
    <t>150/80</t>
  </si>
  <si>
    <t xml:space="preserve">fluoxetine discontinuation, pacing, amiodarone </t>
  </si>
  <si>
    <t>Three months after the event, she has not experienced any further tachyarrhythmias.</t>
  </si>
  <si>
    <t>Corrected QT interval became normal and remained normal after discontinuation of the isoproterenol infusion. The rest of the hospital course was unremarkable.</t>
  </si>
  <si>
    <t xml:space="preserve">Glipizide </t>
  </si>
  <si>
    <t xml:space="preserve">magnesium sulfate i.v., isoproterenol, nafazodone therapy was discontinued </t>
  </si>
  <si>
    <t xml:space="preserve">liver lacerations, rib fractures, and right pneumothorax due to a motor vehicle accident </t>
  </si>
  <si>
    <t>15 - 320</t>
  </si>
  <si>
    <t>i.v.s magnesium sulfate, concurrent medications included enoxaparin, famotidine, magnesium hydroxide, ampicillin/sulbactam, nystatin suspension, midazolam, and an NaCl 0.45% with 20 mEq/L of potassium chloride maintenance intravenous solution.</t>
  </si>
  <si>
    <t>Five days after admission the ECG findings were normal and the patient was releasedin good physical condition</t>
  </si>
  <si>
    <t>discontinuation of haloperiol and isoproterenol infusion</t>
  </si>
  <si>
    <t>20-50</t>
  </si>
  <si>
    <t>chronic schizophrenia</t>
  </si>
  <si>
    <t xml:space="preserve">520/470, 380/330, 360/300 </t>
  </si>
  <si>
    <t xml:space="preserve">lignocaine, prenylamine was discontinued </t>
  </si>
  <si>
    <t>400/380</t>
  </si>
  <si>
    <t>After discontinuation QT gradually shortened. From the fourth day of hospitalization there were no further arrhythmias.</t>
  </si>
  <si>
    <t>380/380</t>
  </si>
  <si>
    <t xml:space="preserve">lignocaine, iv. atropine, prenylamine was discontinued </t>
  </si>
  <si>
    <t>no further arrhythmias were observed</t>
  </si>
  <si>
    <t>clonidine, quinethazone, supplements of potassium</t>
  </si>
  <si>
    <t>420/400</t>
  </si>
  <si>
    <t>no further complaints or arrhythmias</t>
  </si>
  <si>
    <t>defibrillation, i.v. isoprenaline and magnesium sulphate, discontinuation of amiodarone</t>
  </si>
  <si>
    <t>aspirin, amlodipine, candesartan</t>
  </si>
  <si>
    <t xml:space="preserve">100, 5, 16 </t>
  </si>
  <si>
    <t>After cessation of the oral amiodarone, the QTc interval gradually decreased over 7 days</t>
  </si>
  <si>
    <t>After cessation of the oral amiodarone, the QTc interval gradually decreased</t>
  </si>
  <si>
    <t>isoprenaline i.v., cessation of the oral amiodarone</t>
  </si>
  <si>
    <t>resuscitated and taken off amiodarone</t>
  </si>
  <si>
    <t>recovered completely</t>
  </si>
  <si>
    <t xml:space="preserve">TdP did not recur after the discontinuation of amiodarone, indicating that these events were induced by amiodarone. Medications at admission included furosemide 120 mg/day, spironolactone 25 mg/day, methyldigoxin 0.1 mg/day, potassium L-aspartate 900 mg/day, and warfarin 1.5 mg/day. </t>
  </si>
  <si>
    <t>i.v. magnesium, discontinuation af amiodarone</t>
  </si>
  <si>
    <t>potassium iv.</t>
  </si>
  <si>
    <t>hypertension and non-insulin-dependent diabetes mellitus</t>
  </si>
  <si>
    <t xml:space="preserve">enalapril, sotalol, digoxin, insulin, bumetanide, allopurinol </t>
  </si>
  <si>
    <t xml:space="preserve">After start of haemodialysis QTc time shortened in concert with sotalol concentrations. The patient still had sporadic non-sustained ventricular tachycardia for 5 days, but no further episodes of torsade de pointes were observed </t>
  </si>
  <si>
    <t>sotalol was stopped, magnesium sulphate</t>
  </si>
  <si>
    <t>cardioversion and magnesium sulphate infusion, sotalol was replaced by atenolol</t>
  </si>
  <si>
    <t>the QTc interval normalized and the patient remained in a stable sinus rhythm of 70/min.</t>
  </si>
  <si>
    <t xml:space="preserve">inhaled </t>
  </si>
  <si>
    <t>sotalol was stopped</t>
  </si>
  <si>
    <t>QTc interval normalized during the following 3 days</t>
  </si>
  <si>
    <t xml:space="preserve">i.v. magnesium sulfate, isoproterenol infusion </t>
  </si>
  <si>
    <t xml:space="preserve"> During the next 5 days, QT and QTc intervals slowly returned to normal values, and there were no further episodes of ventricular arrhythmias.</t>
  </si>
  <si>
    <t>McMahon, 2008</t>
  </si>
  <si>
    <t xml:space="preserve">She was treated with indapamide for 16 month. She had episode of atrial fibrillation and indapamide was then discontinued. </t>
  </si>
  <si>
    <t>cardiopulmonary resuscitation, epinephrine, and atropine, .i.v. magnesium, fluconazole therapy was discontinued at this time, and liposomal amphotericin B therapy was resumed.</t>
  </si>
  <si>
    <t>discontinue i.v. amiodarone, Temporary ventricular pacing was undertaken to prevent torsade de pointes.</t>
  </si>
  <si>
    <t>900, 1400</t>
  </si>
  <si>
    <t>420, -</t>
  </si>
  <si>
    <t xml:space="preserve">defibrillation, isoproterenol, antiretroviral therapy, azithromycin and amiodarone therapy were ceased </t>
  </si>
  <si>
    <t>The patient was rechallenged with antiretroviral therapy, including lamivudine, zidovudine, and atazanavir. Within 2 days of antiretroviral therapy reinitiation, surveillance 12-lead electrocardiograms revealed lengthening of the QTc interval to 571 ms. It was therefore concluded that the culprit for QT interval prolongation and torsades de pointes was atazanavir therapy.</t>
  </si>
  <si>
    <t>QT interval normalized</t>
  </si>
  <si>
    <t>sotalol treatment was discontinued, magnesium sulfate (1 g i.v.) infusion</t>
  </si>
  <si>
    <t>provocative test was performed, the patient displayed a marked increase in QTc-interval upon challenge with dl-sotalol (from 461 ms at baseline to 512 ms), genetic analysis revealed no mutations in five of the major genes predisposing to LQTS (KCNQ1, KCNH2, SCN5A, KCNE1, KCNE2)</t>
  </si>
  <si>
    <t>During follow-up no further tachycardia occurred and the QTc-interval normalized</t>
  </si>
  <si>
    <t xml:space="preserve">hypokalemia </t>
  </si>
  <si>
    <t xml:space="preserve">clarithromycin </t>
  </si>
  <si>
    <t>Upon follow-up 6 months later, the patient’s QTc interval remained stable and she had experienced no further syncopal episodes</t>
  </si>
  <si>
    <t xml:space="preserve">mild hypertension, diabetes, gout </t>
  </si>
  <si>
    <t>Before introducing ketanserin QRS = 80 ms, QT/QTc = 360/450 ms</t>
  </si>
  <si>
    <t>440, 500, 800</t>
  </si>
  <si>
    <t>530, 590, -</t>
  </si>
  <si>
    <t>The preoperative electrocardiogram (ECG) showed a QTc of 490 ms, ventricular trigeminy, and nonspecific ST- and T-wave abnormalities.</t>
  </si>
  <si>
    <t>506, 585, 594</t>
  </si>
  <si>
    <t xml:space="preserve">5 - 50 mg every 1-3 h, as needed </t>
  </si>
  <si>
    <t xml:space="preserve">metoprolol, nifedipine </t>
  </si>
  <si>
    <t>50 BID, 10 as needed</t>
  </si>
  <si>
    <t>p.o., sublingually</t>
  </si>
  <si>
    <t>defibrillation, lidocaine, haloperidol was discontinued, increased beta blockade and IV procainamide</t>
  </si>
  <si>
    <t>no further torsade was observed</t>
  </si>
  <si>
    <t>-/406</t>
  </si>
  <si>
    <t>rheumatic valvular heart disease, past history was notable for cured Hodgkin's disease and a generalized anxiety disorder with depression</t>
  </si>
  <si>
    <t xml:space="preserve">lidocaine, magnesium, calcium, haloperidol was disontinued </t>
  </si>
  <si>
    <t>Three days after the initiation of 2 mg of oral haloperidol at night on postoperative Day 14, ventricular couplets, triplets, and one eight-beat run of monomorphic ventricular tachycardia were noted on telemetry. Haloperidol was discontinued again</t>
  </si>
  <si>
    <t>-/460 , -/396</t>
  </si>
  <si>
    <t>-/412</t>
  </si>
  <si>
    <t>concentric left ventricular hypertrophy with an ejection fraction of 74% and mild septal hypokinesis, past medical history was otherwise notable for psychotic depression</t>
  </si>
  <si>
    <t>aspirin, atenolol, nifedipine</t>
  </si>
  <si>
    <t>repletion of magnesium, discontinuation of haloperidol</t>
  </si>
  <si>
    <t>The discharge ECG showed nonspecific ST- and T-wave changes and a normal QTc</t>
  </si>
  <si>
    <t>Ebsterns complete heart block</t>
  </si>
  <si>
    <t>Amiodarone, digoxin</t>
  </si>
  <si>
    <t xml:space="preserve">digoxin, phenytoin </t>
  </si>
  <si>
    <t>digoxin, lidocaine</t>
  </si>
  <si>
    <t>procainamide, lidocaine</t>
  </si>
  <si>
    <t>3000/day, 4/min</t>
  </si>
  <si>
    <t xml:space="preserve">digoxin, mexiletine </t>
  </si>
  <si>
    <t>Baseline QRC/QT/ QTc [min] 80/400/500</t>
  </si>
  <si>
    <t>Baseline QRC/QT/ QTc [min] 100/400/510</t>
  </si>
  <si>
    <t>Baseline QRC/QT/ QTc [min] 80/360/440</t>
  </si>
  <si>
    <t>Baseline QRC/QT/ QTc [min] 80/380/480</t>
  </si>
  <si>
    <t>Baseline QRC/QT/ QTc [min] 160/420/530</t>
  </si>
  <si>
    <t>Baseline QRC/QT/ QTc [min] 60/460/420</t>
  </si>
  <si>
    <t>Baseline QRC/QT/ QTc [min] 100/400/500</t>
  </si>
  <si>
    <t>Baseline QRC/QT/ QTc [min] 80/340/430</t>
  </si>
  <si>
    <t>Baseline QRC/QT/ QTc [min] 80/420/420</t>
  </si>
  <si>
    <t>Baseline QRC/QT/ QTc [min] 60/400/450</t>
  </si>
  <si>
    <t>Baseline QRC/QT/ QTc [min] 80/320/480</t>
  </si>
  <si>
    <t>Baseline QRC/QT/ QTc [min] 100/400/400</t>
  </si>
  <si>
    <t>Baseline QRC/QT/ QTc [min] 120/480/480</t>
  </si>
  <si>
    <t>Baseline QRC/QT/ QTc [min] 80/320/410</t>
  </si>
  <si>
    <t>Baseline QRC/QT/ QTc [min] 60/360/450</t>
  </si>
  <si>
    <t>Baseline QRC/QT/ QTc [min] 60/320/370</t>
  </si>
  <si>
    <t>Baseline QRC/QT/ QTc [min] 80/300/390</t>
  </si>
  <si>
    <t>Baseline QRC/QT/ QTc [min] 120/400/400</t>
  </si>
  <si>
    <t>Baseline QRC/QT/ QTc [min] 80/400/470</t>
  </si>
  <si>
    <t>Baseline QRC/QT/ QTc [min] 60/340/420</t>
  </si>
  <si>
    <t>Baseline QRC/QT/ QTc [min] 120/440/500</t>
  </si>
  <si>
    <t>Baseline QRC/QT/ QTc [min] 100/340/470</t>
  </si>
  <si>
    <t>Baseline QRC/QT/ QTc [min] 60/490/580</t>
  </si>
  <si>
    <t>Baseline QRC/QT/ QTc [min] 90/360/450</t>
  </si>
  <si>
    <t>Baseline QRC/QT/ QTc [min] 160/400/440</t>
  </si>
  <si>
    <t>Baseline QRC/QT/ QTc [min] 100/440/450</t>
  </si>
  <si>
    <t>Baseline QRC/QT/ QTc [min] 80/400/460</t>
  </si>
  <si>
    <t>Baseline QRC/QT/ QTc [min] 140/390/460</t>
  </si>
  <si>
    <t>Pretreatment QTc 560</t>
  </si>
  <si>
    <t>Pretreatment QTc 508</t>
  </si>
  <si>
    <t>Pretreatment QTc 478</t>
  </si>
  <si>
    <t>Pretreatment QTc 444</t>
  </si>
  <si>
    <t>Pretreatment QTc 475</t>
  </si>
  <si>
    <t>Pretreatment QTc 542</t>
  </si>
  <si>
    <t>hiatus hernia</t>
  </si>
  <si>
    <t xml:space="preserve">i.v. potassium and magnesium </t>
  </si>
  <si>
    <t>QTc prolongation persisted until the 14th hospital day</t>
  </si>
  <si>
    <t>-/470</t>
  </si>
  <si>
    <t>hypertension, coronary artery disease, s/p coronary artery bypass graft 10 years ago and stenting due to severe angina pectoris, hyperlipidemia, depression, asthma, obesity and a positive family history for coronary artery disease</t>
  </si>
  <si>
    <t>Ceftriaxone 1 g IV, NTG 0.4 mg twice, aspirin 325 mg, amlodipina 5 mg and atenolol 100 mg, CPR, defibrillation, amiodarone 150 mg IV, followed by IV drip (1 mg/min), IV furosemide 80 mg, magnesium 2 g IV and KCl 40 meq IV, transcutaneous pacemaker</t>
  </si>
  <si>
    <t>533,  632</t>
  </si>
  <si>
    <t xml:space="preserve">i.v. magnesium, potassium replenishment, </t>
  </si>
  <si>
    <t xml:space="preserve">cardioversion defibrillation, i.v. magnesium sulfate, lidocaine, potassium supplements </t>
  </si>
  <si>
    <t xml:space="preserve">QT normalized in 2 weeks </t>
  </si>
  <si>
    <t xml:space="preserve">liposomal amphotericin B </t>
  </si>
  <si>
    <t>defibrillation, magnesium, lidocaine i.v., Voriconazole was switched to caspofungin</t>
  </si>
  <si>
    <t>No further arrhythmias were observed</t>
  </si>
  <si>
    <t xml:space="preserve">sulpride, promethazine </t>
  </si>
  <si>
    <t>300, 50</t>
  </si>
  <si>
    <t xml:space="preserve">discontinuation of all drugs, lidocaine, procainamide, hydrocortisone, external temporal pacemaker, carterolol hydrochloride </t>
  </si>
  <si>
    <t>On the 22nd day, the liver function tests were within the normal range, and serum potassium and magnesium levels were normal. However, an ECG still demonstrated prolonged QT intervals (QTc = 0.49, 84 bpm), with no other abnormal findings. The patient has continued to do well.</t>
  </si>
  <si>
    <t>Staphylococcus aureus bacteremia, congestive heart failure, hypertension, atrial fibrillation, anemia, type II diabetes mellitus, and chronic renal insufficiency</t>
  </si>
  <si>
    <t>amiodarone, isosorbide mononitrate, extended-release potassium, glyburide, omeprazole, and bumetanide</t>
  </si>
  <si>
    <t xml:space="preserve"> After reintroduction of amiodarone at the previous dosage, no further episodes of TdP were noted.</t>
  </si>
  <si>
    <t xml:space="preserve">Amiodarone and gatifloxacin were discontinued, pacemaker </t>
  </si>
  <si>
    <t>an upper respiratory infection, coronary artery disease that had required placement of a stent in the right coronary artery 2 years previously, hypertension, rheumatoid arthritis, insulin-dependent type II diabetes mellitus, hypothyroidism, and depression</t>
  </si>
  <si>
    <t>aspirin, prednisone, amitriptyline, insulin, valsartan, lansoprazole, pravastatin, thyroid hormone, folic acid, rofecoxib, (hydrocodone bitartrate + acetaminophen), methotrexate</t>
  </si>
  <si>
    <t>no further episodes of TdP occurred</t>
  </si>
  <si>
    <t>metoprolol, enalapril, furosemide, omeprazole, vancomycin, magnesium oxide</t>
  </si>
  <si>
    <t>Post-mortem examination revealed senile-type cardiac amyloidosis and 3-vessel coronary artery disease with evidence of acute ischemic changes</t>
  </si>
  <si>
    <t>imipramine, amiodarone, felodipine, doxazosin, (hydrochlorothiazide/triamterine)</t>
  </si>
  <si>
    <t xml:space="preserve">p.o., p.o., p.o. </t>
  </si>
  <si>
    <t>750 (single dose) + 500 Q6h (sustained-release)</t>
  </si>
  <si>
    <t>prochlorpromazine, digoxin, antacids</t>
  </si>
  <si>
    <t xml:space="preserve">Intravenous lidocaine, dilantin, and bretylium, ventricular pacing, </t>
  </si>
  <si>
    <t>the day prior to planned discharge, she bacame acutely dyspneicand hypotensive in sinus rhythm and died</t>
  </si>
  <si>
    <t>heroin use disorder</t>
  </si>
  <si>
    <t>/615, /464</t>
  </si>
  <si>
    <t>gastric lavage, oral activated charcoal, magnesium sulfate i.v.</t>
  </si>
  <si>
    <t xml:space="preserve">Folllow-up in the outpatient department confirmes that she was well with a normal QTc interval </t>
  </si>
  <si>
    <t>isoprenaline infusion</t>
  </si>
  <si>
    <t xml:space="preserve"> 2 - 5 </t>
  </si>
  <si>
    <t>350, 370, 410, 360, 330, 390</t>
  </si>
  <si>
    <t>400, 400, 600, 440, 400, 440</t>
  </si>
  <si>
    <t xml:space="preserve">uneventful recovery, she remains asymptomatic two years later </t>
  </si>
  <si>
    <t>ipecauanha, temporary transenous pacing, isoprenaline i.v.</t>
  </si>
  <si>
    <t>300/, 400/</t>
  </si>
  <si>
    <t>clonidine, prazosin, digitalis, furosemide</t>
  </si>
  <si>
    <t>ND</t>
  </si>
  <si>
    <t>/430-530, /500</t>
  </si>
  <si>
    <t xml:space="preserve">The patient was rechallenged with sotalol 160 mg/day. The Q-Tc interval increased to 550 ms. Sotalol was discontinued again and pindolol 15 mg/day was given </t>
  </si>
  <si>
    <t xml:space="preserve">defibrilation, i.v. orciprenalin, sotalol discontinuation, provocative electrophysiological study was performed </t>
  </si>
  <si>
    <t xml:space="preserve">potassium-losing duretics </t>
  </si>
  <si>
    <t xml:space="preserve">quinidine, diuretics </t>
  </si>
  <si>
    <t xml:space="preserve">nafronyl </t>
  </si>
  <si>
    <t>/435</t>
  </si>
  <si>
    <t xml:space="preserve">drug withdrawal </t>
  </si>
  <si>
    <t>The patient had no further arrhythmias. She was discharged on hospital day 5 with a diagnosis of stress cardiomyopathy in the setting of underlying coronary artery disease.</t>
  </si>
  <si>
    <t>hypertension, infrarenal aortic stenosis, chronic pain, gastroesophageal reflux, anxiety, depression</t>
  </si>
  <si>
    <t>Saline bolus, fluids, iv magnesium, the nortriptyline and fluoxetine were discontinued.</t>
  </si>
  <si>
    <t>metoprolol, lisinopril, prazosin</t>
  </si>
  <si>
    <t>defibrillation, i.v. magnesium, isoproterenol</t>
  </si>
  <si>
    <t>Famotidine was discontinued</t>
  </si>
  <si>
    <t>-/445</t>
  </si>
  <si>
    <t>The patient did have a protracted hospital course complicated by worsening sepsis and multiorgan failure, he died on the 34th hospital day.</t>
  </si>
  <si>
    <t>-/477, -/451</t>
  </si>
  <si>
    <t>The QTc gradually returned close to baseline after famotidine was discontinued.</t>
  </si>
  <si>
    <t>596, 554</t>
  </si>
  <si>
    <t>lidocaine, i.v. magnesium</t>
  </si>
  <si>
    <t>-/670</t>
  </si>
  <si>
    <t>concluded that terlipressin was the cause of the QT prolongation leading to the torsades de pointes arrest</t>
  </si>
  <si>
    <t xml:space="preserve">lidocaine, defibrillation, i.v. MgSO4, isoprotereno, </t>
  </si>
  <si>
    <t>classical torsade de pointes lasting &lt;10 min that resolved spontaneously
CK 3242 U/l (normal range 40-325 U/l), serum myoglobin 137 lg/l (normal range 0-76 lg/l), and CK MB mass 37.0 lg/l (normal range 0.0-8.0 lg/l)</t>
  </si>
  <si>
    <t>capecitabine was ceased</t>
  </si>
  <si>
    <t>QTc returned to normal, she was discharged and has had no further episodes of chest pain or VT</t>
  </si>
  <si>
    <t>furosemide, ondasetron, esomeprazole</t>
  </si>
  <si>
    <t>40, 8, 20</t>
  </si>
  <si>
    <t>455, 507</t>
  </si>
  <si>
    <t>voriconazole was discontinued</t>
  </si>
  <si>
    <t>QTc returned to baseline</t>
  </si>
  <si>
    <t>she immediately received 2,47 g IVof magnesium sulfate</t>
  </si>
  <si>
    <t>1 month before the ECG showed atrial fibrillation and negative Twaves in leads V1-2 and biphasic T-waves in leads V3-6 with QT prolongation (QT 0.570 sec, QTc 0.461). Because she experienced neither syncope nor heart failure, she was administered 100 mg/daily of Cilostazole in addition to her daily drugs</t>
  </si>
  <si>
    <t>patient left the hospital at 48 h without medical consent, the physical examination was normal and the QT interval had returned to near normal value</t>
  </si>
  <si>
    <t>200+ND+50+10</t>
  </si>
  <si>
    <t>300+7000+1250+ND</t>
  </si>
  <si>
    <t xml:space="preserve">Fresse, 2021 </t>
  </si>
  <si>
    <t xml:space="preserve">400+100 BID </t>
  </si>
  <si>
    <t xml:space="preserve">Szekely, 2020 </t>
  </si>
  <si>
    <t>COVID-19, hypertension, metastatic breast cancer and a remote history of pulmonary embolism</t>
  </si>
  <si>
    <t>bisoprolol, letrozole, memantine and apixaban</t>
  </si>
  <si>
    <t xml:space="preserve">500 BID </t>
  </si>
  <si>
    <t>The patient remained free of arrhythmias with no apparent clinical change. Subsequent ECGs showed gradual normalization of her QT interval. She was discharged 2 weeks later.</t>
  </si>
  <si>
    <t>Chloroquine was discontinued, and other known or suspected QT-prolonging medications as well as nonessential medications were withheld, including memantine and letrozole. Bisoprolol was also discontinued owing to bradycardia. Oral potassium supplements, i.v. magnessium, potassium, normal saline, lidocaine, isoproterenol were given.</t>
  </si>
  <si>
    <t xml:space="preserve">Cole, 2020 </t>
  </si>
  <si>
    <t>Jackson, 2021</t>
  </si>
  <si>
    <t>Sahu, 2020</t>
  </si>
  <si>
    <t>Loffi, 2015</t>
  </si>
  <si>
    <t>Atkinson, 2007</t>
  </si>
  <si>
    <t>Kounas, 2005</t>
  </si>
  <si>
    <t>Lentini, 2001</t>
  </si>
  <si>
    <t xml:space="preserve">Letsas, 2006 </t>
  </si>
  <si>
    <t xml:space="preserve">Prabhakar, 2004 </t>
  </si>
  <si>
    <t>Atar, 2003</t>
  </si>
  <si>
    <t>Yalta, 2006</t>
  </si>
  <si>
    <t>Tong, 2001</t>
  </si>
  <si>
    <t xml:space="preserve">Di Micoli, 2009 </t>
  </si>
  <si>
    <t>Schrickel, 2003</t>
  </si>
  <si>
    <t>Tarapues, 2014</t>
  </si>
  <si>
    <t>Husain, 2010</t>
  </si>
  <si>
    <t>van de Loo, 1994</t>
  </si>
  <si>
    <t>Gowda, 2002</t>
  </si>
  <si>
    <t>azimilide</t>
  </si>
  <si>
    <t>Kaźmierczak, 2007</t>
  </si>
  <si>
    <t>Huemer, 2015</t>
  </si>
  <si>
    <t>Urge, 2008</t>
  </si>
  <si>
    <t xml:space="preserve">Yamada, 2001 </t>
  </si>
  <si>
    <t>Aktas, 2007</t>
  </si>
  <si>
    <t>Jhuo, 2013</t>
  </si>
  <si>
    <t>Bajaj, 1991</t>
  </si>
  <si>
    <t>Tran, 1997</t>
  </si>
  <si>
    <t>Asajima, 2012</t>
  </si>
  <si>
    <t>Castillo, 2002</t>
  </si>
  <si>
    <t>Voigt, 2003</t>
  </si>
  <si>
    <t>Hensey, 2007</t>
  </si>
  <si>
    <t>Gysel, 2013</t>
  </si>
  <si>
    <t>Kamochi, 1999</t>
  </si>
  <si>
    <t>Lee, 1998</t>
  </si>
  <si>
    <t xml:space="preserve">Piquette, 1999 </t>
  </si>
  <si>
    <t>150 mg b.i.d</t>
  </si>
  <si>
    <t>QTc interval returned to baseline (477 ms) 2 days after admission</t>
  </si>
  <si>
    <t xml:space="preserve">Sekkarie, 1997 </t>
  </si>
  <si>
    <t xml:space="preserve">right lower lobe community acquired pneumonia, chronic renal dysfunction, past medical history was significant for complete AV block managed with a single chamber pacemaker, coronary artery disease with previous stenting of the right coronary artery, hypertension and dyslipidemia. </t>
  </si>
  <si>
    <t>25 mg b.i.d., 100 mg/25 mg daily, 40 mg daily, 75 mg daily.</t>
  </si>
  <si>
    <t>metoprolol, losartan/HCT, rosuvastatin, clopidogrel</t>
  </si>
  <si>
    <t>179/107, 188/71</t>
  </si>
  <si>
    <t>119, 63</t>
  </si>
  <si>
    <t>514, 580–620</t>
  </si>
  <si>
    <t>cardioverted, intubation, ketamine, levophed and midazolam, therapeutic hypothermia, clarithromycin was discontinued and piperacillin/tazobactam 3,375 g iv, q6h was initiated, additionaly hydralazine 25 mg q6h, amlodipine 10 mg daily and heparin 5000 units b.i.d., magnesium and potassium as necessary.</t>
  </si>
  <si>
    <t>Haverkamp, 2001</t>
  </si>
  <si>
    <t>Faggiano, 1996</t>
  </si>
  <si>
    <t>Tomcsanyi, 1999</t>
  </si>
  <si>
    <t>200 BID</t>
  </si>
  <si>
    <t>prior history of opioid abuse</t>
  </si>
  <si>
    <t>186/71</t>
  </si>
  <si>
    <t>sodium bicarbonate, epinephrine, amiodarone, calcium chloridisoproterenol, overdrive pacing, and methylnatrexone</t>
  </si>
  <si>
    <t>522, 752</t>
  </si>
  <si>
    <t>past medical history of coronary artery disease, status postcoronary artery bypass, ischaemic cardiomyopathy with ejection fraction of 15%, status postautomatic implantable cardioverter defibrillator, known case of ventricular tachycardia (VT), irritable bowel syndrome, chronic kidney disease stage III</t>
  </si>
  <si>
    <t>500 TID</t>
  </si>
  <si>
    <t>vandetanib, acetylsalicylic acid, metoprolol</t>
  </si>
  <si>
    <t>300, 100, 25 BID</t>
  </si>
  <si>
    <t>ischemic heart disease</t>
  </si>
  <si>
    <t>28 episodes of TdP</t>
  </si>
  <si>
    <t>no recurrences of TdP were further observed</t>
  </si>
  <si>
    <t>152/88</t>
  </si>
  <si>
    <t>cimetidine, docusate sodium, benztropine, lactulose, bisacodyl, lorazepam</t>
  </si>
  <si>
    <t>400 mg at bedtime, 100 mg twice/day, 1 mg twice/day, 20 g every morning, 10 mg twice/day, 2 mg 2–3 times/day</t>
  </si>
  <si>
    <t>i.v. lidocaine, sublingual nitroglycerin, and chewable aspirin, cardioversion, magnesium sulfate, metoprolol, potassium chloride, i.v. nitroglycerin, all psychotropic drugs that the patient was receiving on admission were withheld, calcium gluconate i.v.</t>
  </si>
  <si>
    <t>477, 460, 447</t>
  </si>
  <si>
    <t>chronic pancreatitis, alcoholism, hypertension and i.v. drug use</t>
  </si>
  <si>
    <t>110/65</t>
  </si>
  <si>
    <t>morphine, anti-emetics, i.v. fluids, potassium supplementation, magnesium sulphate, the methadone was stopped and replaced by dihydrocodeine</t>
  </si>
  <si>
    <t>prosthetic mitral valve and congestive heart failure</t>
  </si>
  <si>
    <t>zolpidem and amiodarone were immediately withdrawn</t>
  </si>
  <si>
    <t>QTc interval gradually decreased to its initial value</t>
  </si>
  <si>
    <t>450-mg bolus followed by 900 mg daily</t>
  </si>
  <si>
    <t>antibiotic-associated pseudomembranous colitis, coronary artery bypass grafting and paroxysmal atrial fibrillation</t>
  </si>
  <si>
    <t>450 mg bolus followed by 900 mg/day</t>
  </si>
  <si>
    <t>Metronidazole and amiodarone were immediately withdrawn</t>
  </si>
  <si>
    <t>During the next 6 days, the QTc interval gradually decreased to its initial values without clinically significant arrhythmias</t>
  </si>
  <si>
    <t>heart failure</t>
  </si>
  <si>
    <t>Neither electrolyte disturbances nor acute cardiac ischemia were seen.</t>
  </si>
  <si>
    <t>i.v. magnesium and xylocaine administration, maprotiline and antiarrhythmic co-medication termination</t>
  </si>
  <si>
    <t>QT prolongation decreased</t>
  </si>
  <si>
    <t xml:space="preserve">furosemide, lisinopril, amiodarone, warfarin </t>
  </si>
  <si>
    <t xml:space="preserve">congestive heart failure, urinary tract infection </t>
  </si>
  <si>
    <t>amiodarone and ciprofloxacin were discontinued</t>
  </si>
  <si>
    <t>moderate mitral stenosis secondary to rheumatic fever</t>
  </si>
  <si>
    <t>digoxin, sotalol</t>
  </si>
  <si>
    <t>p.o., p.o.</t>
  </si>
  <si>
    <t>ciprofloxacin and sotalol were discontinued</t>
  </si>
  <si>
    <t>QTc interval normalized within 2 days</t>
  </si>
  <si>
    <t xml:space="preserve">hypertensive, hyperlipidemic </t>
  </si>
  <si>
    <t>atypical chest pain</t>
  </si>
  <si>
    <t xml:space="preserve">sotalol was mistakenly taken instead of analgesic </t>
  </si>
  <si>
    <t>85/55</t>
  </si>
  <si>
    <t>DC shock</t>
  </si>
  <si>
    <t>dilated cardiomyopathy</t>
  </si>
  <si>
    <t>ischaemic heart disease</t>
  </si>
  <si>
    <t>mitral valve prolapse</t>
  </si>
  <si>
    <t>hypokalaemia</t>
  </si>
  <si>
    <t>dilitiazem</t>
  </si>
  <si>
    <t>permanent pacemaker</t>
  </si>
  <si>
    <t>flecanide, sotalol</t>
  </si>
  <si>
    <t>100 BID, 160 BID</t>
  </si>
  <si>
    <t>HCV-related decompensated cirrhosis and ischaemic heart disease</t>
  </si>
  <si>
    <t>furosemide, spironolactone, vitamins, lactulose</t>
  </si>
  <si>
    <t xml:space="preserve">p.o., p.o., p.o., p.o. </t>
  </si>
  <si>
    <t>25 mg b.i.d, 100 mg b.i.d., ND, 10 ml TID</t>
  </si>
  <si>
    <t>300 mg loading in 60 min followed by 900 mg in 6 h</t>
  </si>
  <si>
    <t>505, 495</t>
  </si>
  <si>
    <t xml:space="preserve">cardioversion, MgSO4, metoprolol </t>
  </si>
  <si>
    <t>beta-acetyldigoxine, bisoprolol</t>
  </si>
  <si>
    <t>magnesium i.v., heparin i.v., termination of beta-blocker, digitalis and amiodarone</t>
  </si>
  <si>
    <t>history of intermittent atrial fibrillation</t>
  </si>
  <si>
    <t>375 BID</t>
  </si>
  <si>
    <t>angina, diabetes, dyslipidemia, hypertension, severe chronic renal failure (GFR: 28 ml/min), AF, ischemic heart disease and heart failure.</t>
  </si>
  <si>
    <t>ranolazine and amiodarone were withdrawn</t>
  </si>
  <si>
    <t>max. 3000</t>
  </si>
  <si>
    <t>suicidal gesture</t>
  </si>
  <si>
    <t>No further arrhythmias were noted and her hospital course remained uneventful</t>
  </si>
  <si>
    <t>Patient had sotalol-induced TdP, after recovery he was successfully treated with amiodarone</t>
  </si>
  <si>
    <t>systemic lupus erythematosus and hypertension</t>
  </si>
  <si>
    <t>prednisolone</t>
  </si>
  <si>
    <t xml:space="preserve">Indapamide and prednisone were stopped, defibrillation, lidocaine, i.v. magnesium, </t>
  </si>
  <si>
    <t>paroxysmal atrial fibrillation and rheumatic heart disease with prior mitral valve replacement</t>
  </si>
  <si>
    <t>digoxin, warfarin</t>
  </si>
  <si>
    <t xml:space="preserve">i.v. magnesium </t>
  </si>
  <si>
    <t>Subsequently, the patient converted to sinus rhythm</t>
  </si>
  <si>
    <t>hypertension and coronary artery disease</t>
  </si>
  <si>
    <t xml:space="preserve">digoxin, heparin </t>
  </si>
  <si>
    <t>cardioversion, i.v. magensium, i.v. isoproterenol</t>
  </si>
  <si>
    <t>paroxysmal atrial fibrillation, hypertension, and compensated heart failure</t>
  </si>
  <si>
    <t xml:space="preserve">dilitiazem, heparin </t>
  </si>
  <si>
    <t>i.v., i.v.</t>
  </si>
  <si>
    <t xml:space="preserve">direct current shock with 200 J, i.v. magnesium </t>
  </si>
  <si>
    <t>hypertension, diabetes mellitus, and paroxysmal atrial flutter</t>
  </si>
  <si>
    <t xml:space="preserve">amlodipine, antidiabetic medications, digoxin, metoprolol, heparin </t>
  </si>
  <si>
    <t xml:space="preserve">p.o., p.o., p.o., p.o., i.v. </t>
  </si>
  <si>
    <t>cardioversion, magnesium sulfate i.v.</t>
  </si>
  <si>
    <t>old myocardial infarction, lower urine tract infection</t>
  </si>
  <si>
    <t>250 BID</t>
  </si>
  <si>
    <t>Ciprofloxacin and azimilide were immediately withdrawn</t>
  </si>
  <si>
    <t>540, 450</t>
  </si>
  <si>
    <t>the next 3 days, QTc interval gradually decreased</t>
  </si>
  <si>
    <t>400 BID</t>
  </si>
  <si>
    <t>Dronedarone was discontinued, digoxin and amiodarone were not administered again.</t>
  </si>
  <si>
    <t xml:space="preserve">metoprolol, furosemide, phenprocoumon, digoxin, amiodarone </t>
  </si>
  <si>
    <t>512, 743</t>
  </si>
  <si>
    <t xml:space="preserve">alcoholic </t>
  </si>
  <si>
    <t>arterial hypertension and mild aortic and moderate mitral valve insufficiency</t>
  </si>
  <si>
    <t>1 mg every 6 h</t>
  </si>
  <si>
    <t xml:space="preserve">omeprazol, clomethiazole </t>
  </si>
  <si>
    <t>440, 490</t>
  </si>
  <si>
    <t>high risk for arrhythmic sudden death</t>
  </si>
  <si>
    <t>temporary pacemaker was inserted</t>
  </si>
  <si>
    <t>milrinone</t>
  </si>
  <si>
    <t>defibrillations, dofetilide and milrinone were discontinued</t>
  </si>
  <si>
    <t>she was eventually discharged to home</t>
  </si>
  <si>
    <t>coronary artery disease and valvular heart disease</t>
  </si>
  <si>
    <t>rheumatic valvular heart disease</t>
  </si>
  <si>
    <t>nonischemic cardiomyopathy, left ventricular ejection fraction of 8%</t>
  </si>
  <si>
    <t xml:space="preserve">Dofetilide was discontinued, temporary transvenous pacemaker </t>
  </si>
  <si>
    <t>Eventually the pacer was removed and she had no further recurrence of torsades de pointes</t>
  </si>
  <si>
    <t>severe mitral valve regurgitation, atrial fibrillation, and heart failure</t>
  </si>
  <si>
    <t xml:space="preserve">amiodarone was discontinued </t>
  </si>
  <si>
    <t>440/519</t>
  </si>
  <si>
    <t>heumatic aortic and mitral valvar disease</t>
  </si>
  <si>
    <t>digoxin, warfarine, cyclopenthiazide-potassium combination</t>
  </si>
  <si>
    <t xml:space="preserve">defibrilaton, amiodarone was discontinued, hypokalaemia correction </t>
  </si>
  <si>
    <t>no further episodes of torsades de pointes and she was later discharged</t>
  </si>
  <si>
    <t>history of dilated cardiomyopathy and multiple hospitalizations for congestive heart failure</t>
  </si>
  <si>
    <t>The patient subsequently died from complications after her cardiac arrest</t>
  </si>
  <si>
    <t>disopyramide, methimazole</t>
  </si>
  <si>
    <t>300, 5</t>
  </si>
  <si>
    <t>hypertrophic obstructive cardiomyopathy (HOCM), paroxysmal atrial fibrillation (P-AF), and hyperthyroidism, GERD</t>
  </si>
  <si>
    <t>Treatment with disopyramide was discontinued</t>
  </si>
  <si>
    <t>terminate TdP</t>
  </si>
  <si>
    <t>600/490, 520/520</t>
  </si>
  <si>
    <t>HIV positive</t>
  </si>
  <si>
    <t>trimethoprim/sulfamethoxazole, clarithromycin, lamivudine, zidovudine, abacavir</t>
  </si>
  <si>
    <t>160/800 mg 3 times weekly, 500 mg BID, 150 mg BID, 300 mg BID, 300 mg BID</t>
  </si>
  <si>
    <t>A temporary pacemaker was inserted, potassium and magnesium were supplemented, and all medications except for highly active antiretroviral therapy (HAART) were discontinued</t>
  </si>
  <si>
    <t>coronary artery disease and previous myocardial infarction, congestive heart failure</t>
  </si>
  <si>
    <t>i.v. magnesium, i.v. lidocaine, withdrawal of amiodarone and correction of exacerbating factors</t>
  </si>
  <si>
    <t>there were no further episodes of TdP</t>
  </si>
  <si>
    <t>hypertension, hypothyroidism and chronic obstructive pulmonary disease</t>
  </si>
  <si>
    <t>allergic to penicillin and had no prior exposure to clarithromycin</t>
  </si>
  <si>
    <t>cessation of the clarithromycin</t>
  </si>
  <si>
    <t xml:space="preserve">digoxin, nilvadipine, pravastatin, loflazepate ethyl, chlorpheniramine </t>
  </si>
  <si>
    <t>respiratory infection</t>
  </si>
  <si>
    <t>360/-</t>
  </si>
  <si>
    <t>Magnesium sulphate, the pacing rate was set at 80 beats/min</t>
  </si>
  <si>
    <t>idiopathic interstitial pneumonia and chronic hepatitis C</t>
  </si>
  <si>
    <t>theophylline, cloperastine, zopiclone</t>
  </si>
  <si>
    <t>400, 60, 10</t>
  </si>
  <si>
    <t>Clarithromycin was discontinued, 2g magnesium sulphate iv, temporary pacemaker</t>
  </si>
  <si>
    <t>He was discharged without arrhythmia</t>
  </si>
  <si>
    <t>480/468</t>
  </si>
  <si>
    <t>intravenous drug addict with bronchiectasis and cor pulmonale</t>
  </si>
  <si>
    <t>ceftazidime, vancomycin</t>
  </si>
  <si>
    <t>Clarithromycin was withdrawn while all other antibiotics were continued.</t>
  </si>
  <si>
    <t>Goodpasture syndrome, end-stage renal failure on hemodialysis, and biopsy-proven chronic hepatitis C, bronchopneumonia</t>
  </si>
  <si>
    <t>ceftazidime, amikacin</t>
  </si>
  <si>
    <t>Clarithromycin was withdrawn</t>
  </si>
  <si>
    <t>QT interval returned to normal in 6 days, and there was no further torsades de pointes</t>
  </si>
  <si>
    <t>congestive heart failure, chronic obstructive pulmonary disease, a history of rheumatic fever, mitral valve replacement, atrioventricular ablation, and a ventricular pacemaker for atrial fibrillation</t>
  </si>
  <si>
    <t>20 TID</t>
  </si>
  <si>
    <t>antibiotics and captopril were discontinued, and she began receiving ipratropium 2 mL with albuterol 1 mL q2h, albuterol 1 mL/h prn, and methylprednisolone 120 mg iv, then 100 mg iv bid., lidocaine</t>
  </si>
  <si>
    <t>there has been no recurrence of arrhythmias for the 32 months following hospitalization</t>
  </si>
  <si>
    <t>diabetes, end-stage renal disease, coronary artery disease with bypass grafting, diabetic gastroparesis, and chronic obstructive pulmonary disease (COPD), acute bronchitis</t>
  </si>
  <si>
    <t>10 TID</t>
  </si>
  <si>
    <t>Lidocaine was started. Cisapride and clarithromycin were discontinued</t>
  </si>
  <si>
    <t>there were no subsequent cardiac problems</t>
  </si>
  <si>
    <t>chronic renal failure thought to be secondary to ischemic nephropathy, coronary artery disease with bypass grafting, ischemic cardiomyopathy, sick sinus syndrome requiring pacemaker placement, diffuse atherosclerotic vascular disease, anemia of chronic renal failure, peptic ulcer disease, and gastroesophageal reflux disease</t>
  </si>
  <si>
    <t>cisapride and clarithromycin were discontinued, magnesium sulfate i.v.</t>
  </si>
  <si>
    <t>The patient’s condition improved gradually</t>
  </si>
  <si>
    <t>narrow</t>
  </si>
  <si>
    <t>Ajmaline was discontinued and ventricular pacing at a rate of 100 beats/min was instituted</t>
  </si>
  <si>
    <t>No further episodes of TDP developed</t>
  </si>
  <si>
    <t>sustained narrow QRS tachycardia</t>
  </si>
  <si>
    <t>acute abdomenal pain, old inferior myocardial infarction, arterial hypertension and paroxysms of atrial fibrillation</t>
  </si>
  <si>
    <t>One hour after administration of ajmaline, the patient developed repeated episodes of TDP</t>
  </si>
  <si>
    <t xml:space="preserve">adrenaline, orciprenaline, i.v. magnesium sulfate </t>
  </si>
  <si>
    <t>the arrhythmias disappeared and the patient’s condition stabilized</t>
  </si>
  <si>
    <t>rheumatic heart disease and chronic atrial fibrillation, congestive heart failure</t>
  </si>
  <si>
    <t xml:space="preserve">120-160 </t>
  </si>
  <si>
    <t>i.v. magnesium, temporary atrial pacemaker, digoxin and amiodarone were discontinued</t>
  </si>
  <si>
    <t>digoxine</t>
  </si>
  <si>
    <t>Subsequently, the patient became free of symptomatic ventricular arrhythmia while taking warfarin, furosemide, and mexiletine.</t>
  </si>
  <si>
    <t>19 h post amiodarone, TdP was observed several times. Two weeks later i.v. amiodarone was restarted, but patient expirienced QTc prolongation and TdP.</t>
  </si>
  <si>
    <t>prosthetic mitral valve, congestive heart failure</t>
  </si>
  <si>
    <t xml:space="preserve">magnesium sulfate infusion was started, and amiodarone was discontinued </t>
  </si>
  <si>
    <t xml:space="preserve">Lee, 2017 </t>
  </si>
  <si>
    <t>history of right parasymphyseal and left-angle mandibular fractures for which she had undergone open-reduction internal fixation, had a history of alcohol dependence and occasionally smoked tobacco</t>
  </si>
  <si>
    <t>145/83</t>
  </si>
  <si>
    <t>Advanced cardiovascular life support measures (including chest compressions and defibrillation)</t>
  </si>
  <si>
    <t>6-month history of ongoing nausea, vomiting, and diarrhea, associated with fevers and chills (4 times a day)</t>
  </si>
  <si>
    <t>electrolytes were aggressively replenished, and further QT-prolonging agents were withheld</t>
  </si>
  <si>
    <t>One week later, his ECG showed a normal QTc. No additional episodes of VT or torsades de pointes were noted.</t>
  </si>
  <si>
    <t xml:space="preserve">Khan, 2016 </t>
  </si>
  <si>
    <t xml:space="preserve">metastatic castrate-resistant prostate cancer, ischaemic heart disease (IHD), previous coronary artery bypass grafting (CABG) and atrial fibrillation, </t>
  </si>
  <si>
    <t>150/85</t>
  </si>
  <si>
    <t>prednisone, goserelin, warfarin</t>
  </si>
  <si>
    <t>p.o., i.v., p.o.</t>
  </si>
  <si>
    <t>i.v. amiodarone, defibrilation, iv replacement of potassium and magnesium, isoprenaline</t>
  </si>
  <si>
    <t>-/460</t>
  </si>
  <si>
    <t>diagnosis was abiraterone-induced hypokalaemia initiating TdP in a patient with known IHD</t>
  </si>
  <si>
    <t>He was discharged home after remaining stable off abiraterone without any further arrhythmias</t>
  </si>
  <si>
    <t>Nelson, 2013</t>
  </si>
  <si>
    <t>sepsis, renal failure, adrenal insufficiency, acute respiratory distress syndrome, schizophrenia, diabetes mellitus, hypertension, and previous stroke</t>
  </si>
  <si>
    <t xml:space="preserve">cardiopulmonary resuscitation, DC shock, magensium sulfate (i.v.), aripiprazole was discontinued </t>
  </si>
  <si>
    <t>-/537, -/472, -/450</t>
  </si>
  <si>
    <t>Before aripiprazole the dose of quetiapine used before admission (400 mg by mouth at bedtime) was restarted but discontinued after 1 dose when the QTc interval was discovered to be 644 milliseconds. It was determined that there was a probable relationship between the onset of TdP and aripiprazole therapy in this patient.</t>
  </si>
  <si>
    <t>Wharton, 1987</t>
  </si>
  <si>
    <t>AIDS, pneumonia</t>
  </si>
  <si>
    <t>lidocaine, procainamide (mistakenly given), i.v. bretylium, pentamidine therapy was discontinued, magnesium sulfate i.v., isoproterenol i.v., electrical cardioversion</t>
  </si>
  <si>
    <t xml:space="preserve">1236, 786 </t>
  </si>
  <si>
    <t>360/460</t>
  </si>
  <si>
    <t>He has continued to do well after discontinuing use of all medications after nine months of follow-up.</t>
  </si>
  <si>
    <t xml:space="preserve">pentiamidine was immediately discontinued, loding dose of diphenylhydantoin was given, potassium, magnesium replacement </t>
  </si>
  <si>
    <t>No further arrhythmias were documented and symptoms of lightheadedness or syncope did not recur.</t>
  </si>
  <si>
    <t>Devaux, 2019</t>
  </si>
  <si>
    <t>170/73</t>
  </si>
  <si>
    <t>insufficiency chronic renal disease, atrial fibrillation</t>
  </si>
  <si>
    <t>160 BID</t>
  </si>
  <si>
    <t>Trohman, 1999</t>
  </si>
  <si>
    <t xml:space="preserve">mild coronary artery disease, dilated cardiomyopathy </t>
  </si>
  <si>
    <t>460/460</t>
  </si>
  <si>
    <t xml:space="preserve">procainamide was discontinued </t>
  </si>
  <si>
    <t>the patient continued to have short runs of polymorphic VT (compatible with torsade de pointes)</t>
  </si>
  <si>
    <t xml:space="preserve">Haga, 2019 </t>
  </si>
  <si>
    <t xml:space="preserve">electric defibrillation, i.v. amiodarone </t>
  </si>
  <si>
    <t>-/487</t>
  </si>
  <si>
    <t>The patient’s general condition improved rapidly together with normalization of QTc, and she was discharged on day 2 after hospitalization.</t>
  </si>
  <si>
    <t>Flanagan, 2005</t>
  </si>
  <si>
    <t>pneumonia and severe respiratory distress</t>
  </si>
  <si>
    <t xml:space="preserve">doxycycline, piperacillin/tazobactam </t>
  </si>
  <si>
    <t>i.v</t>
  </si>
  <si>
    <t>Ten hours following the last dose of ciprofloxacin the patient had an episode of torsade de pointes</t>
  </si>
  <si>
    <t xml:space="preserve">defibrillation, magnesium </t>
  </si>
  <si>
    <t>Jang, 2020</t>
  </si>
  <si>
    <t>ST-elevation myocardial infarction with cardiogenic shock three months prior</t>
  </si>
  <si>
    <t>he showed beta-blocker intolerance</t>
  </si>
  <si>
    <t>87/63</t>
  </si>
  <si>
    <t>420, 704</t>
  </si>
  <si>
    <t>502, 692</t>
  </si>
  <si>
    <t xml:space="preserve">concomitant oral torsemide and intravascular (i.v.) furosemide, ivabradine was used continuously at the previous dose, several attempts of DC cardioversion, eventually ivabradine was discontinued </t>
  </si>
  <si>
    <t>chronic heavy alcoholism</t>
  </si>
  <si>
    <t>valsartan, carvedilol, spironolactone, furosemide</t>
  </si>
  <si>
    <t>94, 80</t>
  </si>
  <si>
    <t>340/458</t>
  </si>
  <si>
    <t>454/546</t>
  </si>
  <si>
    <t>discontinuation of ivabradine</t>
  </si>
  <si>
    <t xml:space="preserve">Link, 1997 </t>
  </si>
  <si>
    <t>admitted to the hospital with syncope and torsade de pointes</t>
  </si>
  <si>
    <t>sotalol was discontinued</t>
  </si>
  <si>
    <t xml:space="preserve">The patient presented 2 weeks later with presyncope. Again, an emergency room rhythm strip showed torsade de pointes and an ECG demonstrated a QTc interval of 560 ms. She used sotalol with suicidal intentions. </t>
  </si>
  <si>
    <t>Henderson, 1991</t>
  </si>
  <si>
    <t>orphenadrine hydrochloride</t>
  </si>
  <si>
    <t xml:space="preserve">gastric lavage, 50 g of activated charcoal, i.v. lignocaine, i.v. potassium, temporary pacing electrode was inserted, </t>
  </si>
  <si>
    <t>The QT interval returned to normal 2 d after admission, and when atrial pacing was discontinued the patient returned to sinus rhythm.</t>
  </si>
  <si>
    <t>Koh, 1994</t>
  </si>
  <si>
    <t>60 BID</t>
  </si>
  <si>
    <t>Her parents had no ECG abnormalities. The patient also had three healthy sisters who had ECGs with QTc intervals of 405,362, and 436 ms, respectively.</t>
  </si>
  <si>
    <t>lidocaine, potassium supplementation, isoproterenol, oral propranolol</t>
  </si>
  <si>
    <t>Routhier, 2007</t>
  </si>
  <si>
    <t>HIV positive, Hepatitis B and C, opioid dependency, and anxiety presented</t>
  </si>
  <si>
    <t>142/72</t>
  </si>
  <si>
    <t>acyclovir, zidovudine, lamivudine, amoxicillin, ranitidine and alprazolam</t>
  </si>
  <si>
    <t>Urine drug screen was positive for cocaine, methadone, and benzodiazepines</t>
  </si>
  <si>
    <t>517, 618</t>
  </si>
  <si>
    <t>i.v. magnesium, i.v. lidocaine, her methadone dose was then gradually reduced to 80 mg daily</t>
  </si>
  <si>
    <t>6 year history of nephrotic syndrome</t>
  </si>
  <si>
    <t>Elbey, 2012</t>
  </si>
  <si>
    <t>85/60</t>
  </si>
  <si>
    <t>electrical cardioversion, temporary pacemaker placed</t>
  </si>
  <si>
    <t>Cause of the high fewer, the patient was started to treat with voriconazole for a second time, but TdP recurred several days later, and then stopped it, TdP disappeared.</t>
  </si>
  <si>
    <t>Alipour, 2010</t>
  </si>
  <si>
    <t xml:space="preserve">fluoxetine, benztropine </t>
  </si>
  <si>
    <t>529, 612</t>
  </si>
  <si>
    <t>Durante‑Mangoni, 2020</t>
  </si>
  <si>
    <t>SARS‑CoV‑2 pneumonia</t>
  </si>
  <si>
    <t>hydroxychloroquine, tocilizumab</t>
  </si>
  <si>
    <t>200, 800</t>
  </si>
  <si>
    <t>remdesivir was prematurely discontinued</t>
  </si>
  <si>
    <t>cardioversion and LPV/r withdrawal</t>
  </si>
  <si>
    <t>COVID-19, type 2 diabetes mellitus, hypercholesterolaemia, mild renal impairment, and cardiac catheterization</t>
  </si>
  <si>
    <t xml:space="preserve">On day 6 of admission, he had multiple runs of TdP leading to cardiorespiratory arrest. </t>
  </si>
  <si>
    <t>Metzger, 1993</t>
  </si>
  <si>
    <t>lorazepam</t>
  </si>
  <si>
    <t xml:space="preserve">magnesium sulfate, haloperidol was stopped </t>
  </si>
  <si>
    <t>no further episodes of torsades</t>
  </si>
  <si>
    <t xml:space="preserve">long history of alcohol abuse </t>
  </si>
  <si>
    <t>morphine sulfate, cimetidine, methylprednisolone</t>
  </si>
  <si>
    <t xml:space="preserve">haloperidol was discontinued </t>
  </si>
  <si>
    <t xml:space="preserve">480, 432 </t>
  </si>
  <si>
    <t xml:space="preserve">the patient's mental status slowly improved </t>
  </si>
  <si>
    <t>Wilt, 1993</t>
  </si>
  <si>
    <t xml:space="preserve">bacterial meningitis </t>
  </si>
  <si>
    <t xml:space="preserve">haloperidol was discontinued, atropine was administered </t>
  </si>
  <si>
    <t xml:space="preserve">no further dysrhythmia was noted </t>
  </si>
  <si>
    <t>acute severe asthma</t>
  </si>
  <si>
    <t xml:space="preserve">lorazepam  + fursemide, penicillin G, methylprednisolone, digoxin, terazocin, nitroglycerin </t>
  </si>
  <si>
    <t>i.v. magnesium, isoproterenol, lidocaine were gave, discontinuation of haloperidol</t>
  </si>
  <si>
    <t xml:space="preserve">QTc normalized and she had no further dysrhythmia </t>
  </si>
  <si>
    <t>lorazepam + methylprednisolone, cefuroxime, ranitidine, albuterol, theophylline</t>
  </si>
  <si>
    <t>i.v. + ND</t>
  </si>
  <si>
    <t xml:space="preserve">i.v. + ND </t>
  </si>
  <si>
    <t xml:space="preserve">lorazepam + cefuroxime, methylprednisolone, theophylline, albuterol </t>
  </si>
  <si>
    <t xml:space="preserve">489 mg / 36 h </t>
  </si>
  <si>
    <t>no further dysrhythmia</t>
  </si>
  <si>
    <t xml:space="preserve">atrial fibrilation, hypothyroidism, renal insufficiency </t>
  </si>
  <si>
    <t>10 mg/4 h</t>
  </si>
  <si>
    <t>levothyroxine, furosemide, nifedipine, ampicillin-sulbactam, gentamicin, lorazepam, famotidine</t>
  </si>
  <si>
    <t>She had elevated level of thyroid stimulating hormon (22 ng/mL), the day befote TdP prompting an increased dose of levothyroxine</t>
  </si>
  <si>
    <t>Hunt, 1995</t>
  </si>
  <si>
    <t>coronary artery disease, major depression</t>
  </si>
  <si>
    <t>bupropion, lithium carbonate, metoprolol, heparin</t>
  </si>
  <si>
    <t>p.o., subcutaneous heparin</t>
  </si>
  <si>
    <t>ampule of magnesium sulfate and calcium gluconate</t>
  </si>
  <si>
    <t>644, 670</t>
  </si>
  <si>
    <t>by the next morning her QTc was normal</t>
  </si>
  <si>
    <t>chronic alcohol abuse</t>
  </si>
  <si>
    <t xml:space="preserve">benzodiazepines </t>
  </si>
  <si>
    <t xml:space="preserve">lidocaine infusion, magnesium repletion, </t>
  </si>
  <si>
    <t>coronary artery disease, rheumatic heart disease, atrial fibrillation, asymptomatic cholelithiasis, and generalized anxiety disorder</t>
  </si>
  <si>
    <t>magnesium, defibrillation, haloperidol was then discontinued, lidocaine was discontinued 2 days later</t>
  </si>
  <si>
    <t>lidocaine + digoxin, furosemide, potassium chloride, alprazolam, enalapril, premarin</t>
  </si>
  <si>
    <t>Sharma, 1998</t>
  </si>
  <si>
    <t>9 mg/7 h</t>
  </si>
  <si>
    <t>115 mg/10 h</t>
  </si>
  <si>
    <t>55 mg/1 h</t>
  </si>
  <si>
    <t xml:space="preserve">400 mg/24 h </t>
  </si>
  <si>
    <t>paced</t>
  </si>
  <si>
    <t xml:space="preserve">Case ID and source </t>
  </si>
  <si>
    <t>Drugs and alcohol intake</t>
  </si>
  <si>
    <t>Patient/population characteristic</t>
  </si>
  <si>
    <t xml:space="preserve">Patient’s general health parameters </t>
  </si>
  <si>
    <t>ECG parameters</t>
  </si>
  <si>
    <t xml:space="preserve">Suspected drug </t>
  </si>
  <si>
    <t>Suspected drug's route of administration</t>
  </si>
  <si>
    <t xml:space="preserve">Clinical management and outcome </t>
  </si>
  <si>
    <t>Lab measurements [concetrations in plasma]</t>
  </si>
  <si>
    <t>Suspected drug's conc [ng/mL]</t>
  </si>
  <si>
    <t>Suspected drug's therapeutic range [ng/mL]</t>
  </si>
  <si>
    <t>Na+ [mmol/L]</t>
  </si>
  <si>
    <t>K+  [mmol/L]</t>
  </si>
  <si>
    <t>Mg2+  [mmol/L]</t>
  </si>
  <si>
    <t>Ca2+ [mg/dL]</t>
  </si>
  <si>
    <t>Cl-  [mmol/L]</t>
  </si>
  <si>
    <t>HCO3-[mmol/L]</t>
  </si>
  <si>
    <t>lactic acid [mmol/L]</t>
  </si>
  <si>
    <t>Applied clinical TdP management</t>
  </si>
  <si>
    <t>QRS postintervention [ms]</t>
  </si>
  <si>
    <t>QT/QTc postintervention [ms]</t>
  </si>
  <si>
    <t xml:space="preserve">Patient death was related to TdP </t>
  </si>
  <si>
    <t xml:space="preserve">HR after discontinuation 80/min
Later the patient developed a cystitis which was treated with cotrimoxazole (3 × 960 mg). In response to this therapy, QTc became again prolonged (500 ms). No arrhythmias were documented. </t>
  </si>
  <si>
    <t>recovered to baseline, and in the 2-year follow up period her seizures have been well controlled on clobazam with no further episodes of ventricular tachyarrhythmia</t>
  </si>
  <si>
    <t>QTc hadincreased progressively from 447 ms in 2013 to 466 ms in 2014, 565 ms in 2015 and 577 ms in January 2016</t>
  </si>
  <si>
    <t>Testosterone supplementation was introduced</t>
  </si>
  <si>
    <t>infusion of magnesium and isoproterenol</t>
  </si>
  <si>
    <t>acute lymphoblastic leukemia</t>
  </si>
  <si>
    <t>daunorubicin, dexamethasone, cyclofosmamide, citrarbin, mercaptopurine, Staphylococcus aureus, vancomycin, amphotericin, voriconazole</t>
  </si>
  <si>
    <t>Bilmakhanbetova, 2021</t>
  </si>
  <si>
    <t>antiarrhythmic therapy according to the Cordarone 600 mg/s scheme for 2 weeks, and then 400 mg/s for 2 weeks, then 200 mg/s for 3 months</t>
  </si>
  <si>
    <t xml:space="preserve">400/480 </t>
  </si>
  <si>
    <t>blood biochemical tests and blood electrolytes were within normal limits, sudden cardiac death</t>
  </si>
  <si>
    <t>The patient was discharged in satisfactory condition</t>
  </si>
  <si>
    <t>Simon, 2021</t>
  </si>
  <si>
    <t>Doxorubicin</t>
  </si>
  <si>
    <t>191/86</t>
  </si>
  <si>
    <t xml:space="preserve">600 mg, 2-3 times per week, for 2 months </t>
  </si>
  <si>
    <t>2.0-3.1</t>
  </si>
  <si>
    <t>defibrillation at 200 Joules with conversion to a sinus rhythm, 4 g i.v. of magnesium sulfate,  isoproterenol infusion at 2.5 µg/min</t>
  </si>
  <si>
    <t>/495</t>
  </si>
  <si>
    <t>Ikebe, 2021</t>
  </si>
  <si>
    <t>Osimertinib</t>
  </si>
  <si>
    <t>ex-smoker, lung tumor, stable hypertension</t>
  </si>
  <si>
    <t>150/96</t>
  </si>
  <si>
    <t>Just prior to initiation of osimertinib ECG was normal (QTc, 467 ms), died of cancer progression and cachexia at home 15 months after osimertinib discontinuation</t>
  </si>
  <si>
    <t>furosemide i.v., then oral azosemide and spironolactone, oral enalapril maleate and bisoprolol fumarate, osimertinib discontinuation</t>
  </si>
  <si>
    <t>Morales, 2021</t>
  </si>
  <si>
    <t>past history of hyperlipidemia, hypertension, and castrate-resistant metastatic prostate cancer</t>
  </si>
  <si>
    <t>1000 BID</t>
  </si>
  <si>
    <t>7.5 mg (monthly), 50 mg (BID), 12.5 mg (QD)</t>
  </si>
  <si>
    <t xml:space="preserve">injections, p.o., p.o. </t>
  </si>
  <si>
    <t>leuprolide, losartan, and metoprolol succinate</t>
  </si>
  <si>
    <t>148/92</t>
  </si>
  <si>
    <t>this was particularly high on the differential given that the patient was not taking prednisone and the use of abiraterone acetate alone can result in a clinical picture similar to hyperaldosteronism</t>
  </si>
  <si>
    <t>QTc interval shortened, the ventricular ectopy and runs of non-sustained episodes of TdP were entirely resolved</t>
  </si>
  <si>
    <t>continuous telemetry, electrolyte repletion, and temporary transvenous atrial pacing, patient stopped taking abiraterone acetate</t>
  </si>
  <si>
    <t>Burke, 2021</t>
  </si>
  <si>
    <t>https://doi.org/10.1002/ccr3.3838</t>
  </si>
  <si>
    <t>amphetamine</t>
  </si>
  <si>
    <t>past medical history of huffing-associated cardiac arrest</t>
  </si>
  <si>
    <t>negative</t>
  </si>
  <si>
    <t>The patient had severe anoxic brain injury with marked autonomic dysfunction and supportive care was ultimately withdrawn</t>
  </si>
  <si>
    <t>Epinephrine 3 mg and Amiodarone 450 mg were administered as bolus therapy, and she was defibrillated</t>
  </si>
  <si>
    <t>Koshino, 2021</t>
  </si>
  <si>
    <t>shortness of breath on physical exertion for the past 2 months, hypertension and asthma</t>
  </si>
  <si>
    <t>145/45</t>
  </si>
  <si>
    <t>12.5 mg hydroxyzine was injected for sedation, and 10 minutes later she developed Tdp and convulsions</t>
  </si>
  <si>
    <t>discontinuation of verapamil, pacemaker implantation, temporary pacing</t>
  </si>
  <si>
    <t>The patient was discharged nine days later without incident</t>
  </si>
  <si>
    <t>amlodipine, verapamile</t>
  </si>
  <si>
    <t>https://doi.org/10.1007/s40278-021-96524-8</t>
  </si>
  <si>
    <t>Tiu, 2021</t>
  </si>
  <si>
    <t>404, &gt;600</t>
  </si>
  <si>
    <t>491, -</t>
  </si>
  <si>
    <t>intravenous magnesium sulfate</t>
  </si>
  <si>
    <t>QT interval improved at discharge</t>
  </si>
  <si>
    <t>Spiegel, 2021</t>
  </si>
  <si>
    <t>i.v. magnesium sulfate, potassium was gently repleted</t>
  </si>
  <si>
    <t>QTc: 561, 516, 485, and 478 ms</t>
  </si>
  <si>
    <t xml:space="preserve">heorin (5 days before admission) </t>
  </si>
  <si>
    <t>persistent atrial fibrillation (AF) with rapid ventricular response started 2 months prior, past medical history included gastric cancer and bile duct cancer surgeries</t>
  </si>
  <si>
    <t>the intravenous amiodarone was ceased, magnesium repletio</t>
  </si>
  <si>
    <t>No TdP recurred, and the patient remained asymptomatic</t>
  </si>
  <si>
    <t>Yonai, 2021</t>
  </si>
  <si>
    <t>Haghjoo, 2021</t>
  </si>
  <si>
    <t xml:space="preserve">Azithromycin </t>
  </si>
  <si>
    <t>Hydroxychloroquine</t>
  </si>
  <si>
    <t>59. 6± 16.4</t>
  </si>
  <si>
    <t>M 1303 (54.6)</t>
  </si>
  <si>
    <t>Mean change from baseline: 38.4</t>
  </si>
  <si>
    <t>Mean changed from baseline: 39.6</t>
  </si>
  <si>
    <t>Baseline QTc: 400.5 ± 45.0, 4 patients out of 1080 developed TdP</t>
  </si>
  <si>
    <t>Turner, 2021</t>
  </si>
  <si>
    <t>http;//doi.org/03.2021/1.1082</t>
  </si>
  <si>
    <t>non-ischemic cardiomyopathy with an implantable cardioverter-defibrillator</t>
  </si>
  <si>
    <t>Dofetilide dosing was decreased upon admission and eventually switched to sotalol</t>
  </si>
  <si>
    <t>amiodarone-induced QT interval prolongation associated with TdP non-sustained ventricular tachycardia</t>
  </si>
  <si>
    <t>Interferon-Alpha</t>
  </si>
  <si>
    <t>Capecitabine</t>
  </si>
  <si>
    <t>Rucaparib</t>
  </si>
  <si>
    <t>Lisinopril</t>
  </si>
  <si>
    <t>Aspirin</t>
  </si>
  <si>
    <t>Pentamidine Isethionate</t>
  </si>
  <si>
    <t>Clarithromycin</t>
  </si>
  <si>
    <t>Maprotiline</t>
  </si>
  <si>
    <t>Erythromycin Lactobionate</t>
  </si>
  <si>
    <t>Cocaine</t>
  </si>
  <si>
    <t>Flecainide</t>
  </si>
  <si>
    <t>Azithromycin</t>
  </si>
  <si>
    <t>Amantadine Hydrochloride</t>
  </si>
  <si>
    <t>Garenoxacin</t>
  </si>
  <si>
    <t>Chlorpheniramine</t>
  </si>
  <si>
    <t>Escitalopram</t>
  </si>
  <si>
    <t>Enalapril</t>
  </si>
  <si>
    <t>Digoxin</t>
  </si>
  <si>
    <t>Quinidine Gluconate</t>
  </si>
  <si>
    <t>Procainamide</t>
  </si>
  <si>
    <t>Propranolol</t>
  </si>
  <si>
    <t>Ranolazine</t>
  </si>
  <si>
    <t>Ketanserin</t>
  </si>
  <si>
    <t>Indapamide</t>
  </si>
  <si>
    <t>Chlorpromazine</t>
  </si>
  <si>
    <t>Zolpidem</t>
  </si>
  <si>
    <t>Metronidazole</t>
  </si>
  <si>
    <t>Ciprofloxacin</t>
  </si>
  <si>
    <t>Loratadine</t>
  </si>
  <si>
    <t>Diphenhydramine</t>
  </si>
  <si>
    <t>Dronedarone</t>
  </si>
  <si>
    <t>Lansoprazole</t>
  </si>
  <si>
    <t>Efavirenz</t>
  </si>
  <si>
    <t>Ajmaline</t>
  </si>
  <si>
    <t>Ondansetron</t>
  </si>
  <si>
    <t>Ivabradine</t>
  </si>
  <si>
    <t>Tetrafluoroethane</t>
  </si>
  <si>
    <t>Doxylamine</t>
  </si>
  <si>
    <t>Methadone  Maintenance, 6 to 7 weeks postpartum with a medical history of hepatitis C and a psychiatric history of heroin and cocaine use disorder</t>
  </si>
  <si>
    <t>Takahashi, 2021</t>
  </si>
  <si>
    <t>long-standing hypertension and dyslipidemia</t>
  </si>
  <si>
    <t>i.v. potassium and magnesium, continuous intravenous infusion of landiolol hydrochloride, amiodarone change to oral and dose reducted to 200 mg/day, carvedilol increased to 15 mg/day</t>
  </si>
  <si>
    <t>carvedilol</t>
  </si>
  <si>
    <t>Kumar, 2021</t>
  </si>
  <si>
    <t>history of prosthetic mitral valve replacement due to mitral valve prolapse one year prior, suffering a cardiopulmonary arrest</t>
  </si>
  <si>
    <t>Yüksekgönü, 2021</t>
  </si>
  <si>
    <t>diffuse axonal injury due to an accident occurred a year ago, complicated pneumonia</t>
  </si>
  <si>
    <t>baclofen, vancomycin, ceftriaxone</t>
  </si>
  <si>
    <t>Intravenous lidocaine was administered with the loading dose of 1 mg/kg, followed by an infusion of 25 μg/kg/min, fluconazole was discontinued, propranololat a dose of 2 mg/kg/day</t>
  </si>
  <si>
    <t>/402</t>
  </si>
  <si>
    <t>the other antimicrobials and baclofen were not discontinued</t>
  </si>
  <si>
    <t>The patient’s arrhythmia did not recur in the remainder of the hospital admission.</t>
  </si>
  <si>
    <t>Sundaram, 2021</t>
  </si>
  <si>
    <t>http://doi.org/10.1016/S0735-1097%2821%2903415-X</t>
  </si>
  <si>
    <t>IV magnesium, Isoproterenol, IV lidocaine</t>
  </si>
  <si>
    <t>QTc interval improved with no ventricular arrhythmias</t>
  </si>
  <si>
    <t>Patel, 2021</t>
  </si>
  <si>
    <t>https://doi.org/10.1016/S0735-1097(21)03480-X</t>
  </si>
  <si>
    <t>Cannabis hyperemesis syndrome (CHS)</t>
  </si>
  <si>
    <t>2.9 [no units]</t>
  </si>
  <si>
    <t>/541</t>
  </si>
  <si>
    <t>QT was 430 on previous admissions</t>
  </si>
  <si>
    <t>Shah, 2021</t>
  </si>
  <si>
    <t>DOI: 10.1155/2021/6621496</t>
  </si>
  <si>
    <t>Marijuana</t>
  </si>
  <si>
    <t>family history of prolonged QTc and social history of frequent use of marijuana</t>
  </si>
  <si>
    <t>lorazepam, magnesium</t>
  </si>
  <si>
    <t xml:space="preserve">Hypothermia protocol was initiated, i.v. calcium gluconate and magnesium, propofol,  amiodarone. Amiodarone drip was thus discontinued,and the patient was started on an isoproterenol drip. </t>
  </si>
  <si>
    <t>Previous ECG on record from 5 yearsprior was normal with a QTc of 454 msec. The patient underwent genetic testing for long QT syn-dromes, which revealed a variant of unknown significancein KCNH2 (exon 10 c.2407_2409del (p.Asp803del)).</t>
  </si>
  <si>
    <t>Metoclopramide, Metronidazole</t>
  </si>
  <si>
    <t>acquired immunodeficiency syndrome not compliant with anti-retroviral therapy, polysubstance abuse and opioid dependence on methadone maintenance</t>
  </si>
  <si>
    <t>128/80</t>
  </si>
  <si>
    <t xml:space="preserve">urine positive for methadone, cocaine, opioids </t>
  </si>
  <si>
    <t>460, 542</t>
  </si>
  <si>
    <t>512, -</t>
  </si>
  <si>
    <t xml:space="preserve">defibrillated, i.v. potassium chloride, magnesium sulfate were given </t>
  </si>
  <si>
    <t>/432</t>
  </si>
  <si>
    <t>Tziatzios, 2021</t>
  </si>
  <si>
    <t>pneumonia, previous history of coronary artery disease, ischemic stroke and peripheral arterial disease</t>
  </si>
  <si>
    <t>tazobactam and clarithromycin</t>
  </si>
  <si>
    <t>all QT prolongating drugs (clarithromycin, amiodarone) were discontinued, 2g bolus of magnesium sulfate was administered intravenously and slow infusion of potassium was initiated, isoproterenol i.v. was initiated</t>
  </si>
  <si>
    <t>The duration of the QTc interval gradually returned to normal within a week.</t>
  </si>
  <si>
    <t>Nordkin, 2021.</t>
  </si>
  <si>
    <t>mellitus and hypertension</t>
  </si>
  <si>
    <t>bisoprolol, metformine</t>
  </si>
  <si>
    <t xml:space="preserve">The amiodarone was discontinued. An insertion of a temporary pacemaker for 2 days was required. </t>
  </si>
  <si>
    <t>The QT interval gradually decreased to its baseline value after cessation of the intravenous amiodarone.</t>
  </si>
  <si>
    <t>Matsuura, 2021</t>
  </si>
  <si>
    <t>lung cancer</t>
  </si>
  <si>
    <t>She had pre-existing QT prolongation on admission to our hospital. The corrected QT interval (i.e., QT interval/RR interval) was 0.486 second, but she had no other medical history, including syncope. Electrocardiography was not performed after osimertinib administration.</t>
  </si>
  <si>
    <t>60s</t>
  </si>
  <si>
    <t>532, 627, 554</t>
  </si>
  <si>
    <t>/475</t>
  </si>
  <si>
    <t>magnesium sulfate</t>
  </si>
  <si>
    <t>Aslam, 2021</t>
  </si>
  <si>
    <t>diabetes mellitus type II, hyperlipidaemia, dementia, depression and gastro-oesophageal reflux disease, COVID-19</t>
  </si>
  <si>
    <t>citalopram, donepezil, dexamethazone</t>
  </si>
  <si>
    <t>800 mg for 1 day followed by 400 mg for 4 days</t>
  </si>
  <si>
    <t>The ECG prior to starting hydroxychloroquine showed normal sinus rhythm with a prolonged QTc of 497 ms</t>
  </si>
  <si>
    <t>557, 538</t>
  </si>
  <si>
    <t>She initially required oxygen supplementation via non-rebreather and high-flow nasal oxygen, followed by endotracheal intubation and mechanical ventilation. She required fentanyl and propofol infusions for sedation. All QTc-prolonging medications including hydroxychloroquine were discontinued on day 4.</t>
  </si>
  <si>
    <t>/477</t>
  </si>
  <si>
    <t>Rodieux, 2015</t>
  </si>
  <si>
    <t>hypertension, diabe-tes,  anxiety  disorder,  and  mCRPC</t>
  </si>
  <si>
    <t>enalapril, metformin, zolpidem, prednisone</t>
  </si>
  <si>
    <t>20 QD, 850 TID, 10 QD, 5 BID</t>
  </si>
  <si>
    <t xml:space="preserve">AA was stopped. The other medications were continued. Serum  potassium  was  corrected  and  was  in  the  normal  range on day 2. Calcium levels normalized within 48 hours without   supplementation. </t>
  </si>
  <si>
    <t>The QTc interval gradually decreased</t>
  </si>
  <si>
    <t>McBride, 2021</t>
  </si>
  <si>
    <t>hypopotassemia</t>
  </si>
  <si>
    <t>captopril</t>
  </si>
  <si>
    <t>died 6 days later</t>
  </si>
  <si>
    <t>Resolved</t>
  </si>
  <si>
    <t>corticosteroid</t>
  </si>
  <si>
    <t>concomitant captopril suggests hypertension or heart failure history</t>
  </si>
  <si>
    <t xml:space="preserve"> hypertension, diabetes mellitus, hyperlipidemia</t>
  </si>
  <si>
    <t xml:space="preserve">hypomagnesemia </t>
  </si>
  <si>
    <t>hyponatremia</t>
  </si>
  <si>
    <t>Patel, 2019</t>
  </si>
  <si>
    <t>Past medical history included gastritis and sinus bradycardia with first‐degree atrioventricular block</t>
  </si>
  <si>
    <t>magnesium sulfate 2 g IV and oral magnesium oxide 400 mg</t>
  </si>
  <si>
    <t>Raehl, 1985</t>
  </si>
  <si>
    <t>schizophrenic</t>
  </si>
  <si>
    <t>Thioridazine hydrochloride</t>
  </si>
  <si>
    <t>trifluoperazine hydrochloride, benztropine mesylate</t>
  </si>
  <si>
    <t>procainamide hydrochloride</t>
  </si>
  <si>
    <t>Patel, 2010</t>
  </si>
  <si>
    <t>Charlton, 2010</t>
  </si>
  <si>
    <t>Verapamil</t>
  </si>
  <si>
    <t>citalopram, alprazolam</t>
  </si>
  <si>
    <t>A transvenous pacemaker was inserted</t>
  </si>
  <si>
    <t>The patient experienced no further episodes of TdP.</t>
  </si>
  <si>
    <t>/400</t>
  </si>
  <si>
    <t>480, 647</t>
  </si>
  <si>
    <t>558, 590</t>
  </si>
  <si>
    <t>Multiple doses of magnesium sulfate and sodium bicarbonate were administered, and a transvenous pacemaker was inserted in the patient</t>
  </si>
  <si>
    <t>112, 108</t>
  </si>
  <si>
    <t>421, 528</t>
  </si>
  <si>
    <t>116/66</t>
  </si>
  <si>
    <t>Glucagone and magnesium sulfate i.v., isoproterenol</t>
  </si>
  <si>
    <t>no further episodes of TdP</t>
  </si>
  <si>
    <t>Sherazi, 2008</t>
  </si>
  <si>
    <t>pantoprazole, lisinopril, levothyroxine, celecoxib, furosemide and atorvastatin</t>
  </si>
  <si>
    <t>EKG before moxifloxacin was unremarkable with QTc interval of 461 ms</t>
  </si>
  <si>
    <t>coronary artery bypass surgery, congestive heart failure and hypertension, presumed community-acquired pneumonia</t>
  </si>
  <si>
    <t>/492</t>
  </si>
  <si>
    <t>Defibrillated. Moxifloxacin was promptly discontinued.</t>
  </si>
  <si>
    <t>In follow-up for one year following the two TdP/VF arrests, he has had no further recurrence of ventricular tachycardia or syncope</t>
  </si>
  <si>
    <t>Hsieh, 1996</t>
  </si>
  <si>
    <t>erythromycin</t>
  </si>
  <si>
    <t>TdP did not disappear despite intravenous administration of lidocaine and magnesium sulfate. Prolongation of QT interval had good response to oral propranolol.</t>
  </si>
  <si>
    <t>QTc interval shortened progressively</t>
  </si>
  <si>
    <t>Biglin, 1994</t>
  </si>
  <si>
    <t>upper respiratory illness</t>
  </si>
  <si>
    <t xml:space="preserve">required continued mechanical ventilation and a high level of inotropic support consisting of dopamine, dobutamine, epinephrine, andamrinone. The erythromycin and terfenadine were discontinued and cefotaxirne was added because ofa high white blood cellcount. Phenytoin therapy was continued at 5 mg/kg/d as anantiarrythymic. Arrhythmias responded well to lidocaine therapy. </t>
  </si>
  <si>
    <t>This report describes a possible interaction between terfenadine and erythromycin that resulted in torsades de pointes and cardiac arrest.</t>
  </si>
  <si>
    <t>Abbasi, 2020</t>
  </si>
  <si>
    <t>past medical history of prostate cancer post-radiation, on androgen suppressiontherapy, hypertension, dyslipidemia, heart failure, and atrial fibrillation status post-Medtronic pacemaker</t>
  </si>
  <si>
    <t>depot</t>
  </si>
  <si>
    <t xml:space="preserve">tamsulosin, coumadin, lipitor, valsartan/hydrochlorothiazide </t>
  </si>
  <si>
    <t>0.4, 7.5, 10, 160/12.5</t>
  </si>
  <si>
    <t>Habbab, 1990</t>
  </si>
  <si>
    <t>10-year history of bronchial asthma and hypertension</t>
  </si>
  <si>
    <t xml:space="preserve">twisting QRS pattern characteristic of torsades de pointes </t>
  </si>
  <si>
    <t xml:space="preserve">750 q6h </t>
  </si>
  <si>
    <t xml:space="preserve">discharged without any antiarrhythmic medication </t>
  </si>
  <si>
    <t xml:space="preserve">Procainamide was discontinued, and ventricular pacing at a cycle length of 650 to 750 msec was maintained for 48 hours. </t>
  </si>
  <si>
    <t>Papaverine</t>
  </si>
  <si>
    <t>Goto, 2014</t>
  </si>
  <si>
    <t>hypertension and paroxysmal atrial fibrillation</t>
  </si>
  <si>
    <t>bisoprolol, imidapril, biaspirin, clopidogrel</t>
  </si>
  <si>
    <t>2.5, 2.5, 100, 75</t>
  </si>
  <si>
    <t>113/73</t>
  </si>
  <si>
    <t>Ten months previously, her ECG showed normal sinus rhythm and a normal QT interval of 440 ms, but it showed mildly prolonged QTc (480 ms1/2), which normalized after the cessation of bepridil (100 mg/day). The patient’sECG was normal before the administration of papaverine: QT and QTc were 410 msand 404 ms1/2</t>
  </si>
  <si>
    <t>729, 836</t>
  </si>
  <si>
    <t xml:space="preserve">Lin, 2012 </t>
  </si>
  <si>
    <t>heterotaxy syndrome, single atrium, double-inlet single ventricle, pulmonary arterial stenosis, and total anomalous pulmonary venous return</t>
  </si>
  <si>
    <t>iv</t>
  </si>
  <si>
    <t>iv, iv</t>
  </si>
  <si>
    <t>ATP, disopyramide, landiolol, digoxin</t>
  </si>
  <si>
    <t>0.25 mg/kg, 1 mg/kg, 3 μg/kg/min, 0.005mg/kg</t>
  </si>
  <si>
    <t>Although all antiarrhythmic drugs were discontinued, DC shock</t>
  </si>
  <si>
    <t xml:space="preserve">Serum concentration of both procainamide and disopyramide later turned out to be low (0.7 and 0.3 μg/ml at 12 h and 0.5 and,0.1 μg/ml at 36 h after administration, respectively) compared with their therapeutic ranges (4–10 and 2.8–3.2 μg/ml, respectively). A genetic test for LQTS candidate genes revealed the KCNE1 D85N polymorphism. </t>
  </si>
  <si>
    <t>Justo, 2004</t>
  </si>
  <si>
    <t>Roxithromycin</t>
  </si>
  <si>
    <t>ischemic heart disease, hypertension, left ventricular heart failure, paroxysmal atrial fibrillation, diabetes mellitus, chronic renal failure and depression</t>
  </si>
  <si>
    <t>ceftriaxone iv</t>
  </si>
  <si>
    <t>Roxithromycin was discontinued</t>
  </si>
  <si>
    <t>The patient was ultimately discharged and had no further arrhythmias during a 12-month follow-up period</t>
  </si>
  <si>
    <t>Samaha, 1999</t>
  </si>
  <si>
    <t>atrial fibrillation, bronchitis, and mild congestive heart failure</t>
  </si>
  <si>
    <t>albuterol, corticosteroids, furosemide</t>
  </si>
  <si>
    <t>inhaled, iv, ?</t>
  </si>
  <si>
    <t>568, 577</t>
  </si>
  <si>
    <t>levofloxacin was discontinued</t>
  </si>
  <si>
    <t>The QTc interval continued to lengthen until the levofloxacin was discontinued, thereafter returning to normal within 24 hours.</t>
  </si>
  <si>
    <t>Fteha, 2004</t>
  </si>
  <si>
    <t>100/48</t>
  </si>
  <si>
    <t>iv magnesium, cessation of gatifloxacin</t>
  </si>
  <si>
    <t>Goss, 1993</t>
  </si>
  <si>
    <t>upper respiratory infection</t>
  </si>
  <si>
    <t>A temporary ventricular pacemaker</t>
  </si>
  <si>
    <t>The remainder of her hospitalization was uneventful.</t>
  </si>
  <si>
    <t>Gitler, 1994</t>
  </si>
  <si>
    <t>upper respiratory tract infection,  had rheumatic heart disease and suffered an inferior wall myocardial infarction 5 years before hospital admission</t>
  </si>
  <si>
    <t>240/140</t>
  </si>
  <si>
    <t>enalapril, hydrochlorothiazide, furosemide, nitroglycerin,lidocaine, gentamicin</t>
  </si>
  <si>
    <t>10/d, 25/d, 60, 2.5 cm, 100 mg bolus and 2mg/min, 80 mg bolus</t>
  </si>
  <si>
    <t>p.o., p.o., iv, topical, i, iv</t>
  </si>
  <si>
    <t>4.8, 4.4</t>
  </si>
  <si>
    <t>The lidocaine treatment was restarted, the erythromycin treatment was discontinued</t>
  </si>
  <si>
    <t xml:space="preserve"> the patient had no further episodes of TdP </t>
  </si>
  <si>
    <t>acute pulmonary edema and respiratory failure, she had a history of atherosclerotic heart disease with previous myocardial infarction, hypertension, and parkinsonism</t>
  </si>
  <si>
    <t>150/90</t>
  </si>
  <si>
    <t>At admission QT/QTc were 280/400</t>
  </si>
  <si>
    <t>At admission QT/QTc were 360/450</t>
  </si>
  <si>
    <t xml:space="preserve">furosemide, isosorbide dinitrate, enalapril, allopurinol, cefuroxime </t>
  </si>
  <si>
    <t xml:space="preserve">500 q6h </t>
  </si>
  <si>
    <t xml:space="preserve">60/d, 10 TID, 5/d, 300/d, 750 q8h </t>
  </si>
  <si>
    <t>cefuroxime iv</t>
  </si>
  <si>
    <t>lidocaine 2 mg/min, erythromycin therapy was discontinued</t>
  </si>
  <si>
    <t>Connolly, 1991</t>
  </si>
  <si>
    <t>25 BID</t>
  </si>
  <si>
    <t>acute confusion</t>
  </si>
  <si>
    <t>DC shock, terodiline was stopped and dual-chamber temporary pacing begun</t>
  </si>
  <si>
    <t xml:space="preserve">no further arrhythmia </t>
  </si>
  <si>
    <t>past history of ischaemic heart disease and cardiac failure</t>
  </si>
  <si>
    <t>12.5 BID</t>
  </si>
  <si>
    <t>captopril, furosemide, and digoxin</t>
  </si>
  <si>
    <t>Terodiline and digoxin were discontinued, an isoprenaline infusion was started</t>
  </si>
  <si>
    <t>Terodiline had been started 23 months before the episode reported here. QT was normal 1 month before starting terodiline, and was 570 ms at 11 and 21 months after. There had been no other therapy changes.</t>
  </si>
  <si>
    <t>There were no further arrhythmias and her ECG became normal</t>
  </si>
  <si>
    <t>bendrofluazide</t>
  </si>
  <si>
    <t>Terodiline was stopped. Because tachycardia did not persist no further treatment was given.</t>
  </si>
  <si>
    <t>Arrhythmias settled over 18 h</t>
  </si>
  <si>
    <t>Terodiline had been started 18
months before the episode reported here. Three ECGs done before
terodiline therapy had shown sinus rhythm with normal QTc intervals.</t>
  </si>
  <si>
    <t>three blackouts over 24 h</t>
  </si>
  <si>
    <t>dothiepin, dyazide, and aspirin</t>
  </si>
  <si>
    <t>Terodiline and dothiepin were withdrawn and ventricular pacing begun.</t>
  </si>
  <si>
    <t>There were no further arrhythmias, and ECG abnormalities resolved.</t>
  </si>
  <si>
    <t>Terodiline and dothiepin had been started 6 months before admission. A routine ECG 1 month before starting terodiline and dothiepin had shown sinus rhythm with a normal QT interval.</t>
  </si>
  <si>
    <t>six syncopal episodes over 2 weeks</t>
  </si>
  <si>
    <t>nicofuranose, tiaprofenic acid, ferrous sulphate, and cobalamin</t>
  </si>
  <si>
    <t xml:space="preserve">DC shock, the patient was initially treated with intravenous amiodarone and subsequently with dual-chamber pacing </t>
  </si>
  <si>
    <t>/500</t>
  </si>
  <si>
    <t>/340</t>
  </si>
  <si>
    <t>/380 - 400</t>
  </si>
  <si>
    <t>/410</t>
  </si>
  <si>
    <t>McLeod, 1991</t>
  </si>
  <si>
    <t>two years' dizziness and occasional loss of consciousness, a history of a vulval operation and subsequent urinary incontinence, which had been treated with an indwelling catheter and terodiline for two years</t>
  </si>
  <si>
    <t xml:space="preserve">digoxin, furosemide, ispaghula husk, lactulose </t>
  </si>
  <si>
    <t>0.125, 20, two sachets/d,10 ml/BID</t>
  </si>
  <si>
    <t>500/470, 540/480</t>
  </si>
  <si>
    <t>All drug treatment was stopped, and she was given 5 g magnesium as magnesium sulphate by intravenous infusion. Two days later atenolol 50mg/d was started (p.o.)</t>
  </si>
  <si>
    <t>Digoxin concentration was 0 4 nmol/l (therapeutic range 0.9 - 1.8). A week later terolidine was restarted and TdP occured again, after cessation of terolidine two weeks later the QT interval was 0.38 s after spontaneous beats and 0.4 s after paced beats (QTc interval 0.46 s).</t>
  </si>
  <si>
    <t>Ng, 2000</t>
  </si>
  <si>
    <t>dementia</t>
  </si>
  <si>
    <t xml:space="preserve">paroxetine, haloperidol </t>
  </si>
  <si>
    <t xml:space="preserve">10, 1 </t>
  </si>
  <si>
    <t>withdrawal of the cisapride and paroxetine</t>
  </si>
  <si>
    <t>Rezkalla, 1994</t>
  </si>
  <si>
    <t>discontinuation of erythromycin</t>
  </si>
  <si>
    <t>QT interval returned to normal and there was no recurrence of this arrhythmia</t>
  </si>
  <si>
    <t>bilateral pneumonia</t>
  </si>
  <si>
    <t>Chou, 2001</t>
  </si>
  <si>
    <t xml:space="preserve">iv and oral </t>
  </si>
  <si>
    <t>preexisting complete left bundle branch block</t>
  </si>
  <si>
    <t>This patient also developed torsade de pointes when cisapride and erythromycin were given simultaneously</t>
  </si>
  <si>
    <t>discontinuing the offending drugs and administering class IB drugs</t>
  </si>
  <si>
    <t>Cammu, 1999</t>
  </si>
  <si>
    <t xml:space="preserve"> amlodipine, dimetindene </t>
  </si>
  <si>
    <t>Sotalol therapy was discontinued and an idiopathic hypokalemia was corrected, iv isoproterenol, magnesium sulphate, temporary pacing</t>
  </si>
  <si>
    <t>After 12 days the patient was discharged from hospital uneventfully and the atrial fibrillation was managed conservatively with digitalis and aspirin.</t>
  </si>
  <si>
    <t xml:space="preserve">clonazepam, lactulose, cisapride </t>
  </si>
  <si>
    <t>0.5/d, ? qd, 5 tid</t>
  </si>
  <si>
    <t>Gould, 1990</t>
  </si>
  <si>
    <t>labile hypertension</t>
  </si>
  <si>
    <t xml:space="preserve">i.v. magnesium sulfate </t>
  </si>
  <si>
    <t>furosemide, quinidine</t>
  </si>
  <si>
    <t>Vorperian, 1996</t>
  </si>
  <si>
    <t>chronic atrial fibrillation and long-standing hypertension</t>
  </si>
  <si>
    <t>hydrochlorothiazid/triamterene preparation, digoxin, aspirin</t>
  </si>
  <si>
    <t>The serum digoxin concentration was 0.7 ng/ml</t>
  </si>
  <si>
    <t>600 - 640, 580 - 680</t>
  </si>
  <si>
    <t xml:space="preserve">iv magnesium and potassium </t>
  </si>
  <si>
    <t>440 - 560, 360 - 400</t>
  </si>
  <si>
    <t>https://doi.org/10.1111/j.1540-8167.2005.50083.x</t>
  </si>
  <si>
    <t>Kourgiannidis, 2005</t>
  </si>
  <si>
    <t>bisoprolol, hydrochlorothiazide, perindopril, benserazide, levodopa, clomethiazole, trazodone</t>
  </si>
  <si>
    <t>2.5, 6.25, 4, 150, 600, 192, 100</t>
  </si>
  <si>
    <t>undulation</t>
  </si>
  <si>
    <t>418/438</t>
  </si>
  <si>
    <t>Intravenous amiodarone was discontinued</t>
  </si>
  <si>
    <t>Denvir, 1998</t>
  </si>
  <si>
    <t>amitriptyline, loperamide</t>
  </si>
  <si>
    <t>iv potassium and magnesium, temporary pacing, psychiatric medication was withheld</t>
  </si>
  <si>
    <t>Two months later, at routine follow-up, she was free of clinical arrhythmic events and QT interval was normal.</t>
  </si>
  <si>
    <t>She was kept on tricyclic antidepressants but thioridazine was discontinued.</t>
  </si>
  <si>
    <t>bipolar depressive disorder</t>
  </si>
  <si>
    <t>intravenous potassium and magnesium, temporary pacing</t>
  </si>
  <si>
    <t>Two days after admission ECG was normal. Two months after discharge the QTc was normal and there had been no further arrhythmic events.</t>
  </si>
  <si>
    <t>Fayer, 1986</t>
  </si>
  <si>
    <t xml:space="preserve">eldery </t>
  </si>
  <si>
    <t>up to 5 TID</t>
  </si>
  <si>
    <t>160/100</t>
  </si>
  <si>
    <t xml:space="preserve">haloperidol was disscontinued </t>
  </si>
  <si>
    <t>Kemper, 1983</t>
  </si>
  <si>
    <t>chronic undifferentiated schizophrenia</t>
  </si>
  <si>
    <t>day 1: 200 BID, day 3: 300 BID, day 5: 300 TID, and 100 at bedtime</t>
  </si>
  <si>
    <t>110/50</t>
  </si>
  <si>
    <t>lidocaine hydrochloride, procainamide, isoproterenol</t>
  </si>
  <si>
    <t>Liberatore, 1984</t>
  </si>
  <si>
    <t>lithium</t>
  </si>
  <si>
    <t>Following discontinuation of thioridazine and lithium, episodes of recurrent torsade de pointes gradually subsided.</t>
  </si>
  <si>
    <t>Perrault, 2000</t>
  </si>
  <si>
    <t>underwent triple coronary artery bypass grafting surgery for class 2 angina for a three vessel disease with moderate left ventricular dysfunction, she had a history of tobacco smoking, obesity and hypertension</t>
  </si>
  <si>
    <t>Before haloperidol QT/QTc was 372/418</t>
  </si>
  <si>
    <t>sucralfate, furosemide, lorazepam, enalapril, nifedipine, metoclopramide and salbutamol</t>
  </si>
  <si>
    <t>magnesium sulfate, cessation of haloperidol</t>
  </si>
  <si>
    <t>Davison, 1985</t>
  </si>
  <si>
    <t>Amitriptyline</t>
  </si>
  <si>
    <t>a lidocaine drip, procainamide drip, atrial pacing</t>
  </si>
  <si>
    <t>460/570</t>
  </si>
  <si>
    <t>Krähenbühl, 1995</t>
  </si>
  <si>
    <t>Pimozide</t>
  </si>
  <si>
    <t xml:space="preserve">schizophrenia, suicide attempt </t>
  </si>
  <si>
    <t>chorcoal, sodium sulfate, lidocaine, magnesium</t>
  </si>
  <si>
    <t>/590, /400</t>
  </si>
  <si>
    <t>Monahan, 1990</t>
  </si>
  <si>
    <t>cefaclor, ketokonazole, medroxyprogesterone acetate</t>
  </si>
  <si>
    <t>250 TID, 200 BID, 2.5/d</t>
  </si>
  <si>
    <t>106/72</t>
  </si>
  <si>
    <t>/429</t>
  </si>
  <si>
    <t xml:space="preserve">The QTc gradually decreased to 429 milliseconds 7 days later. </t>
  </si>
  <si>
    <t>Pohjola-Sintonen, 1993</t>
  </si>
  <si>
    <t>100 BID</t>
  </si>
  <si>
    <t>Terfenadine and itraconazole were discontinued and propranolol started.</t>
  </si>
  <si>
    <t xml:space="preserve">itraconazole, oral contraceptives </t>
  </si>
  <si>
    <t xml:space="preserve"> The QTinterval gradually returned to normal within three days.</t>
  </si>
  <si>
    <t>Gandhi, 2003</t>
  </si>
  <si>
    <t>paroxysmal atrial fibrillation, chronic obstructive pulmonary disease, and type 1 diabetes mellitus</t>
  </si>
  <si>
    <t>162/70</t>
  </si>
  <si>
    <t>500 mg i.v. followed by 250 mg i.v. every 48 hours</t>
  </si>
  <si>
    <t>Fluconazole, piperacillin–tazobactam, aspirin, metoprolol, warfarin, fluvastatin, 12 units of isophane insulin in the morning and 6 units at night, Nephrocaps (Fleming and Company, Fenton, MO) once daily, sevelamer, docusate sodium, multivitamins, albuterol, and home oxygen therapy</t>
  </si>
  <si>
    <t>magnesium sulfate, levofloxacin and fluconazole discontinuation</t>
  </si>
  <si>
    <t>QTc interval remained prolonged for a total of 12 days after the TdP episode, however, it returned to and remained within normal range from that time onward</t>
  </si>
  <si>
    <t>Tholakanahalli, 2001</t>
  </si>
  <si>
    <t>lower abdominal pain and fever of one month’s duration, medical history was significant for ovarian cancer, which had been treated with chemoradiation (carboplatin-based regimen) therapy</t>
  </si>
  <si>
    <t>128/70</t>
  </si>
  <si>
    <t>current shocks, lidocaine, fluconazole was stopped</t>
  </si>
  <si>
    <t>Tsai, 1997</t>
  </si>
  <si>
    <t>recommended dosage</t>
  </si>
  <si>
    <t>iscontinuation of these drugs and treatment with a temporary pacemaker, magnesium sulfate and lidocaine</t>
  </si>
  <si>
    <t>the arrhythmia was no longer observed and she was discharged in good condition with a normal electrocardiogram</t>
  </si>
  <si>
    <t>Vitola, 1998</t>
  </si>
  <si>
    <t>thyroidectomy, insulin-dependent diabetes, splenectomy, and cholecystectomy</t>
  </si>
  <si>
    <t>trimethoprim sulfamethoxazole, metoclopramide, ketoconazole, synthroid, glyburide, nizatidine, paroxetine, prazosin</t>
  </si>
  <si>
    <t>2-year history of persistent vomiting</t>
  </si>
  <si>
    <t>20 q.i.d.</t>
  </si>
  <si>
    <t>250 q.i.d</t>
  </si>
  <si>
    <t>572, 632</t>
  </si>
  <si>
    <t>581, -</t>
  </si>
  <si>
    <t>All medications were withheld and she received 160 mEq of potassium repletion</t>
  </si>
  <si>
    <t>492/411</t>
  </si>
  <si>
    <t>Mok, 2005</t>
  </si>
  <si>
    <t>Ketoconazole</t>
  </si>
  <si>
    <t>cetirizine</t>
  </si>
  <si>
    <t>fungal skin infection</t>
  </si>
  <si>
    <t>During the 9-month follow-up period she had neither recurrence of prolongation of QTc interval</t>
  </si>
  <si>
    <t>intravenous magnesium sulphate and temporary transvenous, withdrawal of agents</t>
  </si>
  <si>
    <t>3.4-5.2</t>
  </si>
  <si>
    <t>0.71-1.21</t>
  </si>
  <si>
    <t>A total population of 1.511 patients received dofetilide. and of these 32 (2.1%) developed TdP (47% of this were women).</t>
  </si>
  <si>
    <t>4, 4.29</t>
  </si>
  <si>
    <t>0.76, 0.89</t>
  </si>
  <si>
    <t>8.5, 7.9755</t>
  </si>
  <si>
    <t>300+1.25</t>
  </si>
  <si>
    <t xml:space="preserve">glucose 105 mg/dL, inorganic phosphorus 0.9 mg/dL, 33 hours post-ingestion desmethylcitalopram concentration was 123.2 ng/mL (therapeutic: 14–40 ng/mL) </t>
  </si>
  <si>
    <t>7.5-7.9</t>
  </si>
  <si>
    <t>4.6, 4.2</t>
  </si>
  <si>
    <t>1.6, 2.4, 2.6</t>
  </si>
  <si>
    <t>8, 7.8</t>
  </si>
  <si>
    <t xml:space="preserve">3.1, 2.8 </t>
  </si>
  <si>
    <t xml:space="preserve">2.8, 4.3, 4.6 </t>
  </si>
  <si>
    <t xml:space="preserve">8.6, 8.7, 8.8 </t>
  </si>
  <si>
    <t>4.1, 4.0</t>
  </si>
  <si>
    <t>8.9, 9.1</t>
  </si>
  <si>
    <t>25, 50, 62.5</t>
  </si>
  <si>
    <t xml:space="preserve">0.125, 500, 25, 25 </t>
  </si>
  <si>
    <t>3.9, 3.7</t>
  </si>
  <si>
    <t>4.6, 4.4</t>
  </si>
  <si>
    <t xml:space="preserve">Initial QT 380 ms, QTc 370 ms with serum K level 4.2 mmol/l and Mg 2.25 mmol/l. </t>
  </si>
  <si>
    <t>3.4, 3.8</t>
  </si>
  <si>
    <t>3.8 - 4.9</t>
  </si>
  <si>
    <t xml:space="preserve">2.4 - 6.7 </t>
  </si>
  <si>
    <t>cardiopulmonary resuscitation. atropine 1 mg iv. and a lidocaine 50 mg iv bolus dose followed by a lidocaine drip at 2 mg/min. magnesium sulfate 4 g iv over 5 minutes. Isoproterenol 0.5 μg/min</t>
  </si>
  <si>
    <t>Baseline electrocardiogram (ECG) 5 days before the operation showed a prolonged QTc of 497 msec with no other changes. Preadmission medications: Amlodipine 5 mg qd. Cyclobenzaprine 10 mg qd. Diclofenac 100 mg qd. Fluoxetine 30 mg qd. Triamterene 37.5 mg/HCTZ. Perioperative medications: Atracurium. Buprivacaine. Cefazolin. Droperidol. Fentanyl. Flurane. Ketorolac. Lidocaine (local anesthesia). Metoclopramide. Midazolam. Nitrous oxide. Propofol</t>
  </si>
  <si>
    <t>depression. poly-substance abuse. including IV heroin and cocaine. osteoporosis</t>
  </si>
  <si>
    <t xml:space="preserve">0.125 QD, 500 BID, 4 QD, 0.1 QD, 20 QD, 1 QD, 40 QD </t>
  </si>
  <si>
    <t>QTcB before mofloxacine was 458 ms, the digoxin concentration was within the therapeutic range at 0.9 ng/mL.</t>
  </si>
  <si>
    <t>36, 39.1</t>
  </si>
  <si>
    <t>0.24-3.1</t>
  </si>
  <si>
    <t>0.24-1.2</t>
  </si>
  <si>
    <t>3.2, 4.0</t>
  </si>
  <si>
    <t>8.7, 9.6</t>
  </si>
  <si>
    <t>2.5+6.25+4+150+600+192+100</t>
  </si>
  <si>
    <t xml:space="preserve">defibrillation, i.v. magnesium, started on carvedilol 6.25 mg BID, fosinopril 5 mg QD in addition to KCl supplementation, citalopram and ciproflozacin was stopped </t>
  </si>
  <si>
    <t>250 mg/d, 0.1 g/min, 25 mg/min</t>
  </si>
  <si>
    <t xml:space="preserve">0.075 TID, 100 QD, ND </t>
  </si>
  <si>
    <t>2, 1.6</t>
  </si>
  <si>
    <t xml:space="preserve">20, 80 TID, 0.125 QD, ND, 3 BID, ND </t>
  </si>
  <si>
    <t>5.2, 3.9</t>
  </si>
  <si>
    <t>glucose IV, defibrillation, sotalol and digoxin were discontinued, temporary pacemaker, dialysis</t>
  </si>
  <si>
    <t>3.3 - 4.3</t>
  </si>
  <si>
    <t>4.2, 5.1</t>
  </si>
  <si>
    <t>1000, 0.125</t>
  </si>
  <si>
    <t>0.125, 300</t>
  </si>
  <si>
    <t xml:space="preserve">0.25, 3 mg/min </t>
  </si>
  <si>
    <t xml:space="preserve">2.54, 3.51, 4.14, 4.24, 4.71 </t>
  </si>
  <si>
    <t>5.2, 3.1, 2.9</t>
  </si>
  <si>
    <t>325 QD, 7.5 QD, 20 QD, ND, 160 QD, 15 QD, 40 QD, 0.15 QD, 2 QD, 25QD, (7.5+500 respectively, as needed), 10 weekly</t>
  </si>
  <si>
    <t>5 mg every 6 h, 2.5 mg twice per day, 80 mg daily, 20 mg daily, 500 mg every 6 h, 400 mg 3 times per day</t>
  </si>
  <si>
    <t>100 mg daily, 200 mg daily, 2.5 mg daily, 8 mg daily, (25/37.5 mg daily)</t>
  </si>
  <si>
    <t>2 doses, 0.125, ND</t>
  </si>
  <si>
    <t>0.17 g%</t>
  </si>
  <si>
    <t xml:space="preserve">0.5 g/l </t>
  </si>
  <si>
    <t>427.6 (419.7-428.9)</t>
  </si>
  <si>
    <t>Conclusion: we found the incidence of QTc prolongation and TdP in ED patients receiving droperidol to be extremely rare. Only 1 of 16.546 patients (0.006%) had TdP</t>
  </si>
  <si>
    <t xml:space="preserve">4.2, 2.8 </t>
  </si>
  <si>
    <t>2.6, 2.1</t>
  </si>
  <si>
    <t xml:space="preserve">0.1, 1.25 </t>
  </si>
  <si>
    <t>0.5 BID</t>
  </si>
  <si>
    <t>0.125 BID</t>
  </si>
  <si>
    <t>0.25, ND, ND</t>
  </si>
  <si>
    <t>3.8, 3</t>
  </si>
  <si>
    <t>0.25, 4, 5, 1, 12</t>
  </si>
  <si>
    <t>4.1, 3.3</t>
  </si>
  <si>
    <t>3, 4, 2.2</t>
  </si>
  <si>
    <t>10 daily, 10.8 3-monthly, 4 QD</t>
  </si>
  <si>
    <t>7.9 mg/dl</t>
  </si>
  <si>
    <t>4.3, 4.0</t>
  </si>
  <si>
    <t xml:space="preserve">40, 12.5, 12.5, 20 </t>
  </si>
  <si>
    <t xml:space="preserve">3.2, 4.1 </t>
  </si>
  <si>
    <t>? + (0.25 mg alternating with 0.50 mg qd), 40 mg bid, 20 mEq bid, 0.25-0.50 mg qd, 5 mg qd, dosage unknown</t>
  </si>
  <si>
    <t>A serum digoxin level was 2.0 ng/ml (therapeutic: 0.9-2.0 ng/ml).</t>
  </si>
  <si>
    <t>85 mg/27.3 h</t>
  </si>
  <si>
    <t xml:space="preserve">75 mg/3.8 h </t>
  </si>
  <si>
    <t xml:space="preserve">35 mg/1.8 h </t>
  </si>
  <si>
    <t>70 mg/2.5 h</t>
  </si>
  <si>
    <t>≥ 580</t>
  </si>
  <si>
    <r>
      <t xml:space="preserve">ACEi (986), </t>
    </r>
    <r>
      <rPr>
        <sz val="11"/>
        <color theme="1"/>
        <rFont val="Calibri"/>
        <family val="2"/>
        <scheme val="minor"/>
      </rPr>
      <t>β Blocker (333)</t>
    </r>
  </si>
  <si>
    <r>
      <t xml:space="preserve">Carbamazepine as 8,1 </t>
    </r>
    <r>
      <rPr>
        <sz val="11"/>
        <color theme="1"/>
        <rFont val="Calibri"/>
        <family val="2"/>
        <scheme val="minor"/>
      </rPr>
      <t>µg/ml. Point mutation was identified in the KCNH2 potassium channel (Met645Ile)</t>
    </r>
  </si>
  <si>
    <r>
      <t xml:space="preserve">2 mg MgSO4, 100 mg lidocaine, isoproterenol infused i.v. at 10 </t>
    </r>
    <r>
      <rPr>
        <sz val="11"/>
        <color theme="1"/>
        <rFont val="Calibri"/>
        <family val="2"/>
        <scheme val="minor"/>
      </rPr>
      <t xml:space="preserve">µg/mL, supple,emtal i.v. K, temporary transvenous pacemaker </t>
    </r>
  </si>
  <si>
    <r>
      <t xml:space="preserve">200J direct current shock, isoprenaline 60 </t>
    </r>
    <r>
      <rPr>
        <sz val="11"/>
        <color theme="1"/>
        <rFont val="Calibri"/>
        <family val="2"/>
        <scheme val="minor"/>
      </rPr>
      <t xml:space="preserve">µg/h, after 1h 30 µg/h and continued for 20h </t>
    </r>
  </si>
  <si>
    <r>
      <t xml:space="preserve">Procainamide was discontinued. Isoproterenol infusion at 1 to 3 </t>
    </r>
    <r>
      <rPr>
        <sz val="11"/>
        <color theme="1"/>
        <rFont val="Calibri"/>
        <family val="2"/>
        <scheme val="minor"/>
      </rPr>
      <t>µg/ml prevented TdP. The patient was subsequently treated with a combination of diphenylhydantoin (serum concentration 15,4 µg/ml) and quinidine, 300 mg orally every 6 hours (trough serum concentration 2,0 µg/ml)</t>
    </r>
  </si>
  <si>
    <r>
      <t xml:space="preserve">i.v. sodium bicarbonate, i.v. magnesium sulfate,  unsynchronizeddefibrillation, i.v. lidocaine, i.v. isoproterenol infusion (2–10 </t>
    </r>
    <r>
      <rPr>
        <sz val="11"/>
        <color theme="1"/>
        <rFont val="Calibri"/>
        <family val="2"/>
        <scheme val="minor"/>
      </rPr>
      <t>µg/min), temporary, external pacemaker was</t>
    </r>
  </si>
  <si>
    <r>
      <t xml:space="preserve">CPR, adrenaline 1mg IV, i.v. colloids, bicarbonate, insulin, extra potassium, i.v. magnesium, temporary pacemaker, dopamine 20 </t>
    </r>
    <r>
      <rPr>
        <sz val="11"/>
        <color theme="1"/>
        <rFont val="Calibri"/>
        <family val="2"/>
        <scheme val="minor"/>
      </rPr>
      <t>µg/kg/min, norepinephrine 20 µg/kg/min</t>
    </r>
  </si>
  <si>
    <r>
      <t xml:space="preserve">At autopsy, no evidence of significant coronary artery disease was found. The serum creatinine level at autopsy was 2.5 mg/dL, the serum amiodarone concentration was 2.7 </t>
    </r>
    <r>
      <rPr>
        <sz val="11"/>
        <color theme="1"/>
        <rFont val="Calibri"/>
        <family val="2"/>
        <scheme val="minor"/>
      </rPr>
      <t>µg/mL, and the imipramine concentration was 0.14 µg/mL (none of these values are elevated). No evidence of drugs of abuse was detected in a urine sample.</t>
    </r>
  </si>
  <si>
    <t>-/470, -/442</t>
  </si>
  <si>
    <t>Baseline QTc: 413.9 ± 36.6, 5 patients out of 206 developed TdP</t>
  </si>
  <si>
    <t xml:space="preserve">Prior amidarone: QT = 444 </t>
  </si>
  <si>
    <t>Chang, 2016</t>
  </si>
  <si>
    <t>coronary
artery disease, Helicobacter pylori gastritis, and hypertension</t>
  </si>
  <si>
    <t>amoxicillin, omeprazole</t>
  </si>
  <si>
    <t>Baseline QTc: 465 ms</t>
  </si>
  <si>
    <t>potassium and magnesium replacement</t>
  </si>
  <si>
    <t>/468</t>
  </si>
  <si>
    <t>Choudhury, 1999</t>
  </si>
  <si>
    <t xml:space="preserve">disopyramide </t>
  </si>
  <si>
    <t>chronic bronchitis</t>
  </si>
  <si>
    <t>Degrauwe, 2019</t>
  </si>
  <si>
    <t>Adenosine</t>
  </si>
  <si>
    <t>stable angina</t>
  </si>
  <si>
    <t>Khalesi, 2014</t>
  </si>
  <si>
    <t>previous intravenous heroin user who was attending a community methadone substitution program</t>
  </si>
  <si>
    <t>p.o. (syrup)</t>
  </si>
  <si>
    <t>140/90</t>
  </si>
  <si>
    <t>potassium and magnesium iv, methadone was discontinued and substituted with buprenorphine</t>
  </si>
  <si>
    <t>The patient was discharged with buprenorphine and a follow-up at the cardiology clinic, 2 weeks and 1 month later revealed no further cardiac symptoms with a normal ECG. He did not have any electrolyte abnormality at follow-up.</t>
  </si>
  <si>
    <t>Russell, 2013</t>
  </si>
  <si>
    <t>quetiapine, methadone, fluoxetine, aprazolam</t>
  </si>
  <si>
    <t>540, 720</t>
  </si>
  <si>
    <t>methadone dose was reduced</t>
  </si>
  <si>
    <t>Adler, 2011</t>
  </si>
  <si>
    <t>Propoxyphene</t>
  </si>
  <si>
    <t>20, 20, 2.5, 20, 100, 20, 500</t>
  </si>
  <si>
    <t>DC shock, iv magnesium and potassium, temporary pacemaker, betabloker therapy and sedation, propoxyphene and fluoxetine</t>
  </si>
  <si>
    <t>no further arrhythmic episodes occurred</t>
  </si>
  <si>
    <t>Genetic screening of KCNQ1, KCNH2, KCNE1, and KCNE2 was negative except for the presence of the D85N/heterozygous polymorphism in KCNE1.</t>
  </si>
  <si>
    <t>Nordt, 2011</t>
  </si>
  <si>
    <t>diabetes mellitus,hypertension, chronic renal insufficiency, posttraumaticstress disorder, and peripheral neuropathy.</t>
  </si>
  <si>
    <t>doxepin, amlodipine, aspirin, clonazepam, enalapril, furosemide, regular insulin, and paroxetine</t>
  </si>
  <si>
    <t xml:space="preserve">defibrillation shock, iv amiodarone, iv magnesium, methadone was discontinued </t>
  </si>
  <si>
    <t>Almehmi, 2004</t>
  </si>
  <si>
    <t>normal baseline QT interval</t>
  </si>
  <si>
    <t>Hernández, 2005</t>
  </si>
  <si>
    <t>benzodiazepines, cannabic</t>
  </si>
  <si>
    <t xml:space="preserve">cocaine, opiates </t>
  </si>
  <si>
    <t>methadone was discontinued and magnesium sulfate, isoproterenol perfusion, and potassium supplements were started</t>
  </si>
  <si>
    <t>Porter, 2005</t>
  </si>
  <si>
    <t>sickle cell disease, hypertension, compensated CHF, and a remote history of cocaine and marijuana abuse</t>
  </si>
  <si>
    <t>immediaterelease morphine</t>
  </si>
  <si>
    <t>120 mg q4hr</t>
  </si>
  <si>
    <t>158/82</t>
  </si>
  <si>
    <t>4554 - 522</t>
  </si>
  <si>
    <t>/375 - 463</t>
  </si>
  <si>
    <t>Paris, 1994</t>
  </si>
  <si>
    <t>hypothyroidism, upper respiratory tract infection</t>
  </si>
  <si>
    <t>atropine, lidocaine, magnesium iv, drugs were withheld, temporary pacemaker</t>
  </si>
  <si>
    <t>Teodorovich, 2016</t>
  </si>
  <si>
    <t>long history of palpitations</t>
  </si>
  <si>
    <t>Celiker, 1994</t>
  </si>
  <si>
    <t>/486</t>
  </si>
  <si>
    <t>Wells, 2011</t>
  </si>
  <si>
    <t>atrial fibrillation, hypertension, ischemic colitis</t>
  </si>
  <si>
    <t>3.6, 3.1</t>
  </si>
  <si>
    <t>75 BID, 1000/d, 1000/d, 1000 Q6H, 100 BID, 20 BID, (various doses intermittently), 4</t>
  </si>
  <si>
    <t>p.o., ondansetron iv</t>
  </si>
  <si>
    <t>Sotalol was discontinued and the patient was treated with magnesium, potassium, and transvenous pacing</t>
  </si>
  <si>
    <t>oseltamivir, ceftriaxone , vancomycin, cefepime, doxycycline, famotidine, furosemide, ondansetron</t>
  </si>
  <si>
    <t>40 BID</t>
  </si>
  <si>
    <t>80 BID</t>
  </si>
  <si>
    <t xml:space="preserve">oseltamivir </t>
  </si>
  <si>
    <t xml:space="preserve">75 BID </t>
  </si>
  <si>
    <t>nonischemic dilated cardiomyopath, presumed influenza</t>
  </si>
  <si>
    <t xml:space="preserve">Sotalol was discontinued, iv magnesium, external defibrillation, oseltamivir was discontinued </t>
  </si>
  <si>
    <t>QT interval gradually shortened, and there were no further cardiac arrests</t>
  </si>
  <si>
    <t>Feroze, 1996</t>
  </si>
  <si>
    <t>hypertension, diabetes mellitus, and atrial fibrillation</t>
  </si>
  <si>
    <t>Vigorous magnesium repletion, continuous ventricular pacing, sotalol and terfenadine were discontinued</t>
  </si>
  <si>
    <t>Turner, 2007</t>
  </si>
  <si>
    <t>hypertension and Graves' disease</t>
  </si>
  <si>
    <t>Dolasetron</t>
  </si>
  <si>
    <t>3.3 - 3.8</t>
  </si>
  <si>
    <t>propofol, fentanyl, metoprolol</t>
  </si>
  <si>
    <t>460 - 550</t>
  </si>
  <si>
    <t>cardiopulmonary resuscitationwith defibrillation, phenylephrine, amiodarone, magnesium, calcium</t>
  </si>
  <si>
    <t>/493</t>
  </si>
  <si>
    <t>Pinter, 2002</t>
  </si>
  <si>
    <t>Cesium Chloride</t>
  </si>
  <si>
    <t xml:space="preserve">2000 mg, 4 times a day for 2 weeks, then 1000 TID </t>
  </si>
  <si>
    <t>iv, then p.o.</t>
  </si>
  <si>
    <t xml:space="preserve">i.v. magnesium and potassium, patiennt agreed to stop taking casium chlordie </t>
  </si>
  <si>
    <t xml:space="preserve"> After six months of follow-up, the patient had not had any further episode of syncope and the corrected QTc interval had returned to normal</t>
  </si>
  <si>
    <t>Wiens, 2009</t>
  </si>
  <si>
    <t>node-positive breast cancer</t>
  </si>
  <si>
    <t>3000 TID</t>
  </si>
  <si>
    <t>molybdenum, indium, rubidium, selenium, germanium, vanadium, potassium chloride</t>
  </si>
  <si>
    <t>small doses</t>
  </si>
  <si>
    <t>adenosine iv, cardioversion, amiodarone, lidocaine, magnesium sulfate, n oral mexilitine therapy</t>
  </si>
  <si>
    <t>3.0 - 4.0</t>
  </si>
  <si>
    <t>Young, 2013</t>
  </si>
  <si>
    <t>175/75</t>
  </si>
  <si>
    <t>resuscitated and converted to normal sinus rhythm withdirect current cardioversion, iv amiodarone, iv potassium chloride and magnesium sulfate</t>
  </si>
  <si>
    <t>620, 575</t>
  </si>
  <si>
    <t>3.7, 3.2 - 3.4</t>
  </si>
  <si>
    <t>/484</t>
  </si>
  <si>
    <t>Thevenin, 2003</t>
  </si>
  <si>
    <t xml:space="preserve">no changes </t>
  </si>
  <si>
    <t>Before flecainide QT = 400 ms and QTc = 400 ms</t>
  </si>
  <si>
    <t>Ohki, 2001</t>
  </si>
  <si>
    <t>Mosapride, digoxine, furosemide, spironolactone</t>
  </si>
  <si>
    <t>sick sinus syndrome, upper abdominal discomfort</t>
  </si>
  <si>
    <t>200 - 1000</t>
  </si>
  <si>
    <t>/380</t>
  </si>
  <si>
    <t>QTc before admission = 480</t>
  </si>
  <si>
    <t>Asensio, 2006</t>
  </si>
  <si>
    <t>hypertension,diabetes, and persistent atrial fibrillation with poorlycontrolled frequency</t>
  </si>
  <si>
    <t>atenolol</t>
  </si>
  <si>
    <t>50 BID</t>
  </si>
  <si>
    <t>Kim, 2013</t>
  </si>
  <si>
    <t>Flecainide was stopped</t>
  </si>
  <si>
    <t>Flecainide was withheld and 5 days later a pacemaker was implanted, atenolol(100 mg/day) therapy</t>
  </si>
  <si>
    <t>García-Fuertes, 2016</t>
  </si>
  <si>
    <t>acenocoumarol, furosemide, candesartan, digoxin, simvastatin, sulpiride and escitalopram</t>
  </si>
  <si>
    <t xml:space="preserve"> intravenous amiodarone and magnesium sulfate were administered, all drugs prolonging QT interval were withdrawn, hydroelectrolytic disturbances were corrected and temporary transjugular ventricular pacing at 90 b.p.m. was performed</t>
  </si>
  <si>
    <t>QT interval progressively normalized</t>
  </si>
  <si>
    <t>Solifenacin</t>
  </si>
  <si>
    <t>hypertension, dyslipidemia, permanent atrial fibrillation, anxiety-depressive disorder and aortic and mitral valve replacement with residual moderate left ventricular dysfunction, urinary incontinence</t>
  </si>
  <si>
    <t>diabetic and hypertensive, complicated biliary colic, history of paroxysmal atrial fibrillation, hypertensive cardiomyopathy, depression and vertiginous syndrome</t>
  </si>
  <si>
    <t>losartan, betahistine, simvastatin, amiodarone, bisoprolol, acenocoumarol, metformin, iron sulfate, escitalopram, metoclopramide</t>
  </si>
  <si>
    <t>QT-prolonging drugs were withdrawn and electrolytic disturbances were corrected by means of intravenous potassium and magnesium sulfate</t>
  </si>
  <si>
    <t>diabetic, hypertensive, dyslipidemic and active smoker,  history of atrial fibrillation and rheumatic valve disease with mild mitral stenosis and regurgitation, moderate aortic regurgitation and severe tricuspid regurgitation, severe chronic obstructive pulmonary disease and moderate cognitive impairment</t>
  </si>
  <si>
    <t>intravenous magnesium sulfate and amiodarone were administered, in addition to electrolytic disturbance correction,  QT-prolonging drugs were withdrawn</t>
  </si>
  <si>
    <t>acenocoumarol, bisoprolol, simvastatin, indapamide, paroxetine, omeprazole, paracetamol, tramadol, risedronic acid, alprazolam and metoclopramide</t>
  </si>
  <si>
    <t>Farquhar Zanetti, 1994</t>
  </si>
  <si>
    <t>HIV-positive for two years and diagnosed with PCP pneumonia</t>
  </si>
  <si>
    <t>38.4 - 38.9</t>
  </si>
  <si>
    <t>107/68</t>
  </si>
  <si>
    <t>methylprednisolone</t>
  </si>
  <si>
    <t xml:space="preserve">magnesium sulfateand an isoproterenol drip, discontinuation of pentamidine </t>
  </si>
  <si>
    <t>Baseline QTc: 481</t>
  </si>
  <si>
    <t>Baseline QTc: 433</t>
  </si>
  <si>
    <t>Baseline QTc: 392</t>
  </si>
  <si>
    <t>Sumatriptan</t>
  </si>
  <si>
    <t>Hill, 2014</t>
  </si>
  <si>
    <t>defibrillation</t>
  </si>
  <si>
    <t>Faber, 1994</t>
  </si>
  <si>
    <t>signs oftachyarrhyth- mic left-heart failure with atrial fibrillation and known postmyocardiatic, dilative cardiomyopathy</t>
  </si>
  <si>
    <t>verapamil, sotalol</t>
  </si>
  <si>
    <t>The quinidine therapy was withdrawn and high-dose substitution therapy with potassium and magnesium was initiated. Elevation of heart rate by a temporary pacemaker with a ventricular rate of 100/min was performed. For recurrent treatment of atrial fibrillation, amiodarone therapy was first administed iv and later orally, considering underlying cardiac disease.</t>
  </si>
  <si>
    <t>dilative cardiomyopathy of undetermined etiology</t>
  </si>
  <si>
    <t>defibrillation and withdrawal of quinidin, high-dose potassium and magnesium substitution and was switched to amiodarone therapy</t>
  </si>
  <si>
    <t>history of coronary heart disease with posterior wall infarction and resuscitation due to ventricular fibrillation (acute infarction phase), cardiac pacemaker implantation because of bradycardia/tachycardia syndrome, and recurrent episodes of atrial fibrillation</t>
  </si>
  <si>
    <t>high-dose substitution therapy with potassium and magnesium, high-frequency ventricular stimulation</t>
  </si>
  <si>
    <t>/466</t>
  </si>
  <si>
    <t>idiopathic dilated cardiomyopathy, with severe heart failure</t>
  </si>
  <si>
    <t>amiodarone was immediately discontinued, lidocaine and high doses of magnesium were given, temporary pacemaker</t>
  </si>
  <si>
    <t>Raina, 2014</t>
  </si>
  <si>
    <t>opiate use disorder</t>
  </si>
  <si>
    <t>Baseline QTc 445 ms</t>
  </si>
  <si>
    <t xml:space="preserve"> electrolytes were supplemented and methadone was discontinued</t>
  </si>
  <si>
    <t>Esses, 2008</t>
  </si>
  <si>
    <t>remote history of opiate abuse</t>
  </si>
  <si>
    <t>QT interval normalized over 3 days</t>
  </si>
  <si>
    <t xml:space="preserve">transvenous pacing, methadone was discontinued, and morphine was used as needed for signs and symptoms of opiate withdrawal </t>
  </si>
  <si>
    <t>Walker, 2003</t>
  </si>
  <si>
    <t>chronic back pain</t>
  </si>
  <si>
    <t>gabapentin, fluoxetine, hydrochlorothiazide/triamterene, estrogen, zopiclone, flavoxate</t>
  </si>
  <si>
    <t>115/70</t>
  </si>
  <si>
    <t xml:space="preserve">lidocaine infusion, magnesium repletion, gabapentine was discontinued, KCl was given, later fluoxetine was discontinued </t>
  </si>
  <si>
    <t>low back pain</t>
  </si>
  <si>
    <t>morphine, lactulose, estrogen, progesterone, and ranitidine</t>
  </si>
  <si>
    <t>50 - 100, ?</t>
  </si>
  <si>
    <t xml:space="preserve">600 q4h, 60/d, ? </t>
  </si>
  <si>
    <t>135/70</t>
  </si>
  <si>
    <t xml:space="preserve">defibrillation, temporary atrial pacemaker </t>
  </si>
  <si>
    <t>143/98</t>
  </si>
  <si>
    <t xml:space="preserve">sertraline, gabapentin, ASA, enalapril, digoxin </t>
  </si>
  <si>
    <t xml:space="preserve">50/d, 300 TID, 80 QD, 5 QD, 0.125 QD </t>
  </si>
  <si>
    <t>defibrillation, lidocaine, diltiazem, methadone was discontinued, fentanyl iv was substituted for pain control</t>
  </si>
  <si>
    <t>Krantz, 2005</t>
  </si>
  <si>
    <t>long standing heroin addiction</t>
  </si>
  <si>
    <t xml:space="preserve">Fluvoxamine </t>
  </si>
  <si>
    <t xml:space="preserve">isoproterenol, methadone was discontinued </t>
  </si>
  <si>
    <t>Baseline QTc was 395 ms</t>
  </si>
  <si>
    <t>Tsiperfal, 2006</t>
  </si>
  <si>
    <t>atrial fibrillation, chronic obstructive pulmonary disease and hypercholesterolemia</t>
  </si>
  <si>
    <t>QTc on admission was 420 ms</t>
  </si>
  <si>
    <t>Nagra, 2005</t>
  </si>
  <si>
    <t>cardiomyopathy and chronic AF, congestive heart failure</t>
  </si>
  <si>
    <t>By 48 hours, the QTc had normalized and acute ECG changes had reverted</t>
  </si>
  <si>
    <t xml:space="preserve">At the time of discharge 7 days later, the QTc measured 418 milliseconds on a regimen of dofetilide, along with warfarin, digoxin, furosemide, lisinopril, and metoprolol. 
Later, the patient had another episode of flash pulmonary edema and a repeat ECG again showed sinus bradycardia with deep precordial T wave inversions
along with a prolonged QTc of 500 milliseconds. At this time, the patient had not received dofetilide for at least 72 hours. Serum electrolytes were within normal limits. Intravenous diuretics and nitroglycerin were instituted, and the ECG changes reverted with normalization of the QT interval. </t>
  </si>
  <si>
    <t>warfarin, digoxin, furosemide, lisinopril, and metoprolol</t>
  </si>
  <si>
    <t>Cortese, 1992</t>
  </si>
  <si>
    <t xml:space="preserve">ECG on admission was 440 ms </t>
  </si>
  <si>
    <t>ketoconazole, ganciclovir, vancomycin</t>
  </si>
  <si>
    <t>200 BID, 250, 1000 q12h</t>
  </si>
  <si>
    <t>po, iv, iv</t>
  </si>
  <si>
    <t>0.74, 1.44</t>
  </si>
  <si>
    <t>magesium sufate iv, lidocaine, pentamidine was stopped, isoproterenol</t>
  </si>
  <si>
    <t xml:space="preserve">After day 24 (13 days after discontinuing pentamidine), the patient no longer exhibited cardiac arrhythmias. As her condition continued to deteriorate, the patient expressed a desire for no further intervention. She died on day 45. </t>
  </si>
  <si>
    <t>520/620, 400/530, 300/460</t>
  </si>
  <si>
    <t>Olree, 1994</t>
  </si>
  <si>
    <t>diagnosis of HIV made 1 year before admission, Clostridium difficile enterocolitis, P carinii pneumonia 1 month before admission, Kaposi’s sarcoma on the soft palate, and genital herpes</t>
  </si>
  <si>
    <t>98/60</t>
  </si>
  <si>
    <t>primaquine, clindamycin, metronidazole, clotrimazole, zidovudine, gentamicin, ceftazidime, and erythromycin</t>
  </si>
  <si>
    <t>iv magnesium sulfate, pentamidine was stopped</t>
  </si>
  <si>
    <t>Gonzalez, 1991</t>
  </si>
  <si>
    <t>Baseline QRS 80 ms, QT 320 ms, QTc 381 ms</t>
  </si>
  <si>
    <t xml:space="preserve">iv lidocaine, magnesium sulfate, isoproterenol, </t>
  </si>
  <si>
    <t>460/340</t>
  </si>
  <si>
    <t>Baseline QRS 80 ms, QT 360 ms, QTc 410 ms</t>
  </si>
  <si>
    <t>iv magnesium, isoproterenol</t>
  </si>
  <si>
    <t>Engrav, 1992</t>
  </si>
  <si>
    <t xml:space="preserve">fluconzaole, zidovudine, ciprofloxacin, diphenoxylate with atropine, and acetaminophen </t>
  </si>
  <si>
    <t>200 BID, 300 4 times a day, 500 BID, as needed</t>
  </si>
  <si>
    <t>104/80</t>
  </si>
  <si>
    <t xml:space="preserve">lidocaine, magnesium, calcium chloride, dilantin, bretylium, defibrillation, metoprolol, which was latter changed to esmolol, isoproterenol </t>
  </si>
  <si>
    <t>Lin, 1997</t>
  </si>
  <si>
    <t>peripheral vascular  disease, arthritis, colon cancer, and a questionable rhythm disturbance</t>
  </si>
  <si>
    <t>Paper includes information about drug administered during hospitalization</t>
  </si>
  <si>
    <t>400 q6h</t>
  </si>
  <si>
    <t>Altheeb, 2017</t>
  </si>
  <si>
    <t>chronic heroin addiction, chronic hepatitis C infection</t>
  </si>
  <si>
    <t>potassium and magnesium i.v., methadone cessation, temporary transvenous pacemaker, phenytoin</t>
  </si>
  <si>
    <t xml:space="preserve">QTc progressively returned to normal limits </t>
  </si>
  <si>
    <t>NoorZurani, 2009</t>
  </si>
  <si>
    <t>previousintravenous heroin</t>
  </si>
  <si>
    <t xml:space="preserve">methadone was changed to buprenorphine, potassium and magnesium supplements </t>
  </si>
  <si>
    <t>ECG returned to normal</t>
  </si>
  <si>
    <t>inhalation and iv</t>
  </si>
  <si>
    <t xml:space="preserve">mild hypokalemia </t>
  </si>
  <si>
    <t>lower limit of normal</t>
  </si>
  <si>
    <t>Nair, 2008</t>
  </si>
  <si>
    <t>upper respiratory infection symptoms, past medical history included hyper tension, hepatitis C and intravenous drug use previously</t>
  </si>
  <si>
    <t>An ECG obtained 3 years prior to admission, when the patient was receiving methadone 80 mg by mouth daily demonstrated sinus bradycardia with a QTc interval of 422 msec</t>
  </si>
  <si>
    <t>potassium supplementation and magnesium supplementation</t>
  </si>
  <si>
    <t>456, 499 - 538</t>
  </si>
  <si>
    <t>Methadone was discontinued and buprenorphine was initiated as an alternative</t>
  </si>
  <si>
    <t>Falconer, 2007</t>
  </si>
  <si>
    <t>history of intravenous drug use, hepatitis C and HIV</t>
  </si>
  <si>
    <t>antiretroviral therapy, flurazepam, co-amoxiclav</t>
  </si>
  <si>
    <t>103/67</t>
  </si>
  <si>
    <t>Cocco, 2015</t>
  </si>
  <si>
    <t>490 - 560</t>
  </si>
  <si>
    <t>7.5 BID</t>
  </si>
  <si>
    <t>i.v. magnesium sulfate</t>
  </si>
  <si>
    <t>cardiac syncope, paroxysmal sinusal tachycardia,  sinusitis</t>
  </si>
  <si>
    <t>Skanes, 1997</t>
  </si>
  <si>
    <t>A case is reported of amiodarone-induced torsade de pointes following the development of the same arrhythmia during beta-blocker use. This case illustrates that although the reported incidence of torsade de pointes during amiodarone therapy is low, patients with bradycardia-induced torsade de pointes may be a subgroup of patients who are at increased risk of this arrhythmia with amiodarone.</t>
  </si>
  <si>
    <t>gastric cancer</t>
  </si>
  <si>
    <t>85 mg/m2</t>
  </si>
  <si>
    <t>5-fluorouracil, folinic acid</t>
  </si>
  <si>
    <t>400 mg/m2, 75 mg/m2</t>
  </si>
  <si>
    <t xml:space="preserve">Before chemotherapy QTc was 467 ms </t>
  </si>
  <si>
    <t xml:space="preserve">further chemotherapy with oaliplatin was stopped </t>
  </si>
  <si>
    <t>/461</t>
  </si>
  <si>
    <t xml:space="preserve"> The QTc interval was slowly normalized</t>
  </si>
  <si>
    <t>Chang, 2013</t>
  </si>
  <si>
    <t xml:space="preserve">dilated cardiomyopathy with congestive heart failure, lower rectum cancer with liver, bone, and lymph node metastasis </t>
  </si>
  <si>
    <t>defibrillation, i.v. epinephrine, dopamine</t>
  </si>
  <si>
    <t>320/459, 348/397</t>
  </si>
  <si>
    <t>Khazan, 2002</t>
  </si>
  <si>
    <t>endocarditis caused by Streptococcus viridans, medical history was significant for heart failure symptoms, anemia, and sciatic pain</t>
  </si>
  <si>
    <t>97/65</t>
  </si>
  <si>
    <t>74, 56</t>
  </si>
  <si>
    <t>364, 568</t>
  </si>
  <si>
    <t>404, 548</t>
  </si>
  <si>
    <t xml:space="preserve">amiodarone, furosemide </t>
  </si>
  <si>
    <t>p.o., ?</t>
  </si>
  <si>
    <t>200, ?</t>
  </si>
  <si>
    <t>amiodarone and fluconazole was discontinued</t>
  </si>
  <si>
    <t>Esch, 2007</t>
  </si>
  <si>
    <t>neurofibromatosis-1</t>
  </si>
  <si>
    <t>The first documented arrhythmia in the patient occurred on day 5 of fluconazole therapy, when a brief run of ventricular bigeminy was noted</t>
  </si>
  <si>
    <r>
      <t xml:space="preserve">Lidocaine was administered as a 1 mg/kg loading dose, followed by an infusion at 25 </t>
    </r>
    <r>
      <rPr>
        <sz val="11"/>
        <color theme="1"/>
        <rFont val="Calibri"/>
        <family val="2"/>
        <charset val="238"/>
      </rPr>
      <t>µ</t>
    </r>
    <r>
      <rPr>
        <sz val="11"/>
        <color theme="1"/>
        <rFont val="Calibri"/>
        <family val="2"/>
        <scheme val="minor"/>
      </rPr>
      <t>g/kg/min. Fluconazole was discontinued.</t>
    </r>
  </si>
  <si>
    <t>/422</t>
  </si>
  <si>
    <t>Tatetsu, 2006</t>
  </si>
  <si>
    <t xml:space="preserve">Acute Myeloblastic Leukemia, bacteremia with Pseudomonas aeruginosa </t>
  </si>
  <si>
    <t>amphotericin, aztreonam, ceftazidime</t>
  </si>
  <si>
    <t xml:space="preserve">electrocardioversion, lidocaine, MgSO4, </t>
  </si>
  <si>
    <t>148, 146</t>
  </si>
  <si>
    <t>3.4, 3.0</t>
  </si>
  <si>
    <t>102, 104</t>
  </si>
  <si>
    <t>Wassmann, 1999</t>
  </si>
  <si>
    <t xml:space="preserve"> liver cirrhosis and peritonitis, Candida albicans infection</t>
  </si>
  <si>
    <t>i.v., followed by intraperitoneal</t>
  </si>
  <si>
    <t>400 - 800/d, followed by 150/d</t>
  </si>
  <si>
    <t>Fluconazole therapy was discontinued</t>
  </si>
  <si>
    <t>/423</t>
  </si>
  <si>
    <t>Tacken, 2011</t>
  </si>
  <si>
    <t>531, 626</t>
  </si>
  <si>
    <t>preoperative QTc of 442 ms</t>
  </si>
  <si>
    <t>Fluconazole was switched to caspofungin</t>
  </si>
  <si>
    <t xml:space="preserve">hypertension, long QT syndrome </t>
  </si>
  <si>
    <t>Saussine, 2006</t>
  </si>
  <si>
    <t>100/65</t>
  </si>
  <si>
    <t xml:space="preserve">fentanyl, midazolam, atracurium </t>
  </si>
  <si>
    <t>Kumakura, 2016</t>
  </si>
  <si>
    <t>111/68</t>
  </si>
  <si>
    <t>thiamylal sodium, Fentanyl, flurbiprofen</t>
  </si>
  <si>
    <t xml:space="preserve">lidocaine iv, atropine sulfate iv, magnesium sulfate, isoproterenol, </t>
  </si>
  <si>
    <t>QTc interval before anesthesia was 530 ms</t>
  </si>
  <si>
    <t>Choromanski, 2016</t>
  </si>
  <si>
    <t>Nia, 2010</t>
  </si>
  <si>
    <t>common cold</t>
  </si>
  <si>
    <t>acetaminophen, ascorbic acid, caffeine</t>
  </si>
  <si>
    <t>200, 150, 25 (2 capsules 3 times a day)</t>
  </si>
  <si>
    <t>Ikeda, 1998</t>
  </si>
  <si>
    <t xml:space="preserve">alleric skin disease </t>
  </si>
  <si>
    <t xml:space="preserve">lidocaine, astemizole was discontinued </t>
  </si>
  <si>
    <t>cimetidine, pravastatin, oxatomide, biotin</t>
  </si>
  <si>
    <t>600, 10, 60, 2250</t>
  </si>
  <si>
    <t>Martin, 1997</t>
  </si>
  <si>
    <t>astemizole, isradipine, triamterene plus hydrochlorothiazide, potassium, alprazolam, fluoxetine</t>
  </si>
  <si>
    <t xml:space="preserve">hypertension, anxiety, depression </t>
  </si>
  <si>
    <t>&gt; 680</t>
  </si>
  <si>
    <t xml:space="preserve">Lidocaine therapy was initiated but discontinued when it appeared to increase the QT interval. IV isoproterenol was initiated, but stopped when the arrhythmia appeared unresponsive. IV potassium was given to correct the potassium deficiency. IV magnesium was initiated as a 1-g bolus of magnesium sulfate, followed by a continuous infusion of 2 g/hour and the frequency and duration of episodes of torsades de pointes markedly decreased. </t>
  </si>
  <si>
    <t>Rao, 1994</t>
  </si>
  <si>
    <t>250 - 300</t>
  </si>
  <si>
    <t>Craft, 1986</t>
  </si>
  <si>
    <t>100/60</t>
  </si>
  <si>
    <t xml:space="preserve">lidocaine, amiodarone, isoprenaline, cardioversion </t>
  </si>
  <si>
    <t>lidocaine, calcium, magnesium, cardioversion, isoproterenol</t>
  </si>
  <si>
    <t>Miyamoto, 2010</t>
  </si>
  <si>
    <t>136/64</t>
  </si>
  <si>
    <t>3.6 mmol/L</t>
  </si>
  <si>
    <t>Garenoxacin, cefozopran hydrochloride, imidapril hydrochloride, amlodipine besylate, isosorbide mononitrate, disopyramide, bicalutamide, silodosin, pravastatin sodium, flutoprazepam, Bakumondoto (containing of kanzou (licorice), Bofutusyosan (containing of Kanzou (licorice))</t>
  </si>
  <si>
    <t>800/d, 1000/d, 5/d, 5/d, 40/d; 80/d, 8/d, 10/d, 1/d, 9.0 g/day (containing 0.44 g/day of kanzou (licorice)),  9.0 g/day of Bofutusyosan (containing 0.34 g/day of Kanzou (licorice))</t>
  </si>
  <si>
    <t>speech disturbanceangina pectoris, hypertension, and arrhythmia, bronchial asthma, obesity, prostate cancer, prostate hypertrophy, hyperlipidemia</t>
  </si>
  <si>
    <t>potassium i.v., all drugs were stopped, and 100 mg/day of spironolactone was prescribed.</t>
  </si>
  <si>
    <t>Panduranga, 2013</t>
  </si>
  <si>
    <t>Licorice</t>
  </si>
  <si>
    <t>obesity, hypertensive,</t>
  </si>
  <si>
    <t>methyldopa</t>
  </si>
  <si>
    <t>magnesium sulphate, potassium infusions and oral</t>
  </si>
  <si>
    <t>Bepridil</t>
  </si>
  <si>
    <t>Ohsawa, 2003</t>
  </si>
  <si>
    <t>palpitations and faintness</t>
  </si>
  <si>
    <t xml:space="preserve">Lidocaine, mexiletine and magnesium sulfate, bepridil was discontinued </t>
  </si>
  <si>
    <t>387 - 793</t>
  </si>
  <si>
    <t>Kimura, 1994</t>
  </si>
  <si>
    <t>a VVI pacemaker implanted for bradycardia-tachycardia syndrome, paroxysmal atrial fibrillation</t>
  </si>
  <si>
    <t>100/62</t>
  </si>
  <si>
    <t>DC shock, lidocaine, potassium correction, cessation of disopyramide</t>
  </si>
  <si>
    <t>/520</t>
  </si>
  <si>
    <t>VVI pacemaker implanted for bradycardia-tachycardia syndrome</t>
  </si>
  <si>
    <t>128/78</t>
  </si>
  <si>
    <t>liver cirrhosis had a VVI pacemaker implanted for bradycardia-tachycardia syndrome</t>
  </si>
  <si>
    <t>Lidocaine 3mg/min and potassium correction</t>
  </si>
  <si>
    <t>690 - 780, 580</t>
  </si>
  <si>
    <t>Myllymäki, 2020</t>
  </si>
  <si>
    <t>Banas, 2013</t>
  </si>
  <si>
    <t>doi: 10.1097/01.ccm.0000440412.73659.28</t>
  </si>
  <si>
    <t>polysubstance abuse, chronic depression and small bowel obstruction secondary to Crohn's disease</t>
  </si>
  <si>
    <t xml:space="preserve">45 - 160 </t>
  </si>
  <si>
    <t>magnesium</t>
  </si>
  <si>
    <t>defibrillated multiple times, temporary pacemaker insertion, isoproterenol, cessation of loperamide</t>
  </si>
  <si>
    <t>Pokhrel, 2013</t>
  </si>
  <si>
    <t>doi: 10.1097/01.ccm.0000440506.29056.c1</t>
  </si>
  <si>
    <t>advanced cardiopulmonary life support implying chest compressions, magnesium, potassium, sodium bicarbonate, lidocaine, fatty acid emulsion were not effective, overdrive pacing transitioned to isoproterenol</t>
  </si>
  <si>
    <t>Eggleston, 2015</t>
  </si>
  <si>
    <t>Isoproterenol</t>
  </si>
  <si>
    <t>406/483</t>
  </si>
  <si>
    <t>Rasla, 2017</t>
  </si>
  <si>
    <t>about 400</t>
  </si>
  <si>
    <t>Magnesium, isoproterenol.</t>
  </si>
  <si>
    <t>Vithalani, 2017</t>
  </si>
  <si>
    <t>ACLS, magnesium, sodium bicarbonate, isoproterenol, overdrive pacing</t>
  </si>
  <si>
    <t>history of heroin use</t>
  </si>
  <si>
    <t>/462</t>
  </si>
  <si>
    <t>Larsen, 2018</t>
  </si>
  <si>
    <t>≥ 400</t>
  </si>
  <si>
    <t>≤ 200</t>
  </si>
  <si>
    <t xml:space="preserve">magnesium </t>
  </si>
  <si>
    <t>severe palpitations and syncope, history of prior alcohol, opiate, and methamphetamine abuse</t>
  </si>
  <si>
    <t>121/76</t>
  </si>
  <si>
    <t>Krantz, 2003</t>
  </si>
  <si>
    <t>Fluoxetine, levacetylmethadol</t>
  </si>
  <si>
    <t xml:space="preserve">Nelfinavir </t>
  </si>
  <si>
    <t>fluoxetine</t>
  </si>
  <si>
    <t>Brandriss, 1994</t>
  </si>
  <si>
    <t>1-week history of hoarseness and productive cough and a 2-day history of nausea, mild dyspnea, sweats, and shortness  of breath, history included gestational diabetes and hypertension during her most recent pregnancy</t>
  </si>
  <si>
    <t>ceftizoxime</t>
  </si>
  <si>
    <t>1000 q8h</t>
  </si>
  <si>
    <t>1000 q6h</t>
  </si>
  <si>
    <t>her electrocardiogram obtained during admission before erythromycin administration  showed a QT interval of 0.36 second (QTc 0.46)</t>
  </si>
  <si>
    <t>lidocaine, intravenous erythromycin was changed to oral erythromy</t>
  </si>
  <si>
    <t>340 - 420</t>
  </si>
  <si>
    <t>Michiels, 2009</t>
  </si>
  <si>
    <t>type 2 diabetes mellitus, hypercholesterolaemia, arterial hypertension, H. pylori associated gastritis, moderate left-sided cardiac valve insufficiency (mitral valve insufficiency grade 2/4 and aortic regurgitation) and paroxysmal atrial fibrillation</t>
  </si>
  <si>
    <t>metformine, nisoldipine, pravastatin, bumetanide, omeprazole</t>
  </si>
  <si>
    <t>850, 20, 20, 1, 20</t>
  </si>
  <si>
    <t>i.v. magnesium sulfate, atropine, transcutaneous cardiac pacing, withdrawal of sotalol</t>
  </si>
  <si>
    <t>Jao, 2016</t>
  </si>
  <si>
    <t>diabetes, hypertension, hepatitis C-related liver cirrhosis, Child B and chronic kidney disease stage IV</t>
  </si>
  <si>
    <t>1 amp q6h</t>
  </si>
  <si>
    <t>38.1, 99.4</t>
  </si>
  <si>
    <t>2.9, 5.1</t>
  </si>
  <si>
    <t>Defibrillation, cardiopulmonary resuscitation, magnesium sulfate, lidocaine infusion. Sodium bicarbonate, calcium gluconate, bricanyl nebulization, as well as glucose and insulin solution were given</t>
  </si>
  <si>
    <t>551, 580, 521, 636, 646, 658</t>
  </si>
  <si>
    <t>Teng, 2012</t>
  </si>
  <si>
    <t>bipolar disorder, hypertension</t>
  </si>
  <si>
    <t xml:space="preserve">lithium, amlodipine, atenolol, chlorthalidone </t>
  </si>
  <si>
    <t>magnesium sulfate i.v., sulpiride and lithium were discontinued</t>
  </si>
  <si>
    <t>QT interval was gradually normalized</t>
  </si>
  <si>
    <t>Lakušić, 2019</t>
  </si>
  <si>
    <t>enoxaparin, furosemide, potassium substitution</t>
  </si>
  <si>
    <t>s.c., i.v., i.v.</t>
  </si>
  <si>
    <t xml:space="preserve">magesium sufate iv, potassium substitution, bisopropolo (1.25), amiodarone therapy was disscontinued </t>
  </si>
  <si>
    <t>/447</t>
  </si>
  <si>
    <t>Daya, 2004</t>
  </si>
  <si>
    <t>chronic renal failure</t>
  </si>
  <si>
    <t>hypocalcemia</t>
  </si>
  <si>
    <t>Andréjak, 2011</t>
  </si>
  <si>
    <t>Ioxaglate</t>
  </si>
  <si>
    <t>history of coronary heart disease</t>
  </si>
  <si>
    <t>atenolol, nicorandil, molsidomine, bepridil</t>
  </si>
  <si>
    <t>100, 40, 12, 200</t>
  </si>
  <si>
    <t>injection into the left coronary artery</t>
  </si>
  <si>
    <t>QTc was already prolonged after introduction of bepridil (QTcF 590)</t>
  </si>
  <si>
    <t xml:space="preserve"> simvastatin, bepridil, aspirin</t>
  </si>
  <si>
    <t>?, 200, 160</t>
  </si>
  <si>
    <t>QTc was already prolonged after introduction of bepridil (QTcF 660)</t>
  </si>
  <si>
    <t xml:space="preserve">perfusion of magnesium sulfate </t>
  </si>
  <si>
    <t>intracoronary injection</t>
  </si>
  <si>
    <t>hypertension, hyperlipidemia, chronic kidney disease, and type 2 diabetes mellitus</t>
  </si>
  <si>
    <t>Guess, 2018</t>
  </si>
  <si>
    <t>opioid analgesics, amiodarone</t>
  </si>
  <si>
    <t xml:space="preserve">opioid analgesics and amiodarone drip were discontinued, magnesium and lidocaine drips were initiated, resulting in lengthening of his QTc to 816 ms, isoproterenol was started </t>
  </si>
  <si>
    <t>Genetic testing identified a mutation of unknown significance in the KCNQ1 gene, which is associated with LQT1.</t>
  </si>
  <si>
    <t>Dobutamine</t>
  </si>
  <si>
    <t>Quan, 2009</t>
  </si>
  <si>
    <t>118/76</t>
  </si>
  <si>
    <t>infusion</t>
  </si>
  <si>
    <t>Fujikawa, 1998</t>
  </si>
  <si>
    <t xml:space="preserve">Baseline QTc 460 ms </t>
  </si>
  <si>
    <t>episodes of syncope</t>
  </si>
  <si>
    <t>Agosti, 2010</t>
  </si>
  <si>
    <t>history of acute myocardial infarction and paroxysmalatrial fibrillation</t>
  </si>
  <si>
    <t>furosemid, acetylsalicylic acid, nitroglycerin</t>
  </si>
  <si>
    <t>25 BID, 100 QD, ?</t>
  </si>
  <si>
    <t xml:space="preserve">p.o., p.o., transdermal </t>
  </si>
  <si>
    <t xml:space="preserve">defibrillation, magnesium sulfate and dobutamine, i.v. lidocaine, </t>
  </si>
  <si>
    <t xml:space="preserve">The patient had been drinking grapefruit juice regularly (≥1-1.5 L/day), which is inhibitor of P450. </t>
  </si>
  <si>
    <t>McComb, 1980</t>
  </si>
  <si>
    <t>Temporary cardiac pacing</t>
  </si>
  <si>
    <t>McCutcheon, 2015</t>
  </si>
  <si>
    <t>hypertension, vague symptoms of fatigue and poor exercise tolerance</t>
  </si>
  <si>
    <t xml:space="preserve"> DC shock, transvenous temporary pacing</t>
  </si>
  <si>
    <t>Katapadi, 1997</t>
  </si>
  <si>
    <t xml:space="preserve">1000 q6h </t>
  </si>
  <si>
    <t>IV erythromycin was discontinued, and a ventricular overdrive pacemaker was inserted</t>
  </si>
  <si>
    <t>Lister, 2018</t>
  </si>
  <si>
    <t>bipolar disorder, coronary heart disease (status: post 4-vessel coronary artery bypass 6 months before presentation), ischemic cardiomyopathy (15% ejection fraction), biventricular permanent pacemaker/internal cardioverter defibrillator, hypertension, type 2 diabetes, moderate aortic stenosis, and cannabis/tobacco use disorder</t>
  </si>
  <si>
    <t>olanzapine, amiodarone</t>
  </si>
  <si>
    <t>10, ?</t>
  </si>
  <si>
    <t>i.v. magnesium, defibrillation shock</t>
  </si>
  <si>
    <t>Hirose, 2008</t>
  </si>
  <si>
    <t>myasthenia gravis, atrial fibrillation, heart failure</t>
  </si>
  <si>
    <t>anti-cholinesterase, prednisolone, furosemide</t>
  </si>
  <si>
    <t>10, 10, 20</t>
  </si>
  <si>
    <t>correction of hypokalemia, supplementation magnesium, and a continuous i.v. lidocaine, verapamil</t>
  </si>
  <si>
    <t>SMILE</t>
  </si>
  <si>
    <t>LogP</t>
  </si>
  <si>
    <t>HBA</t>
  </si>
  <si>
    <t>HBD</t>
  </si>
  <si>
    <t>pKa</t>
  </si>
  <si>
    <t>CN(CCC1=CC=C(C=C1)NS(=O)(=O)C)CCOC2=CC=C(C=C2)NS(=O)(=O)C</t>
  </si>
  <si>
    <t>C1=C(N=C(S1)N=C(N)N)CSCCC(=NS(=O)(=O)N)N</t>
  </si>
  <si>
    <t>10.78, 8.99, 10.15</t>
  </si>
  <si>
    <t>Molecular Weight (g/mol)</t>
  </si>
  <si>
    <r>
      <t>TPSA (</t>
    </r>
    <r>
      <rPr>
        <sz val="11"/>
        <color theme="1"/>
        <rFont val="Calibri"/>
        <family val="2"/>
        <charset val="238"/>
      </rPr>
      <t>Å)</t>
    </r>
  </si>
  <si>
    <t>CCC(C(=O)N)N1CCCC1=O</t>
  </si>
  <si>
    <t>C1CC(N(C1)C(=O)C2CSSCC(C(=O)NC(C(=O)NC(C(=O)NC(C(=O)NC(C(=O)N2)CC(=O)N)CCC(=O)N)CC3=CC=CC=C3)CC4=CC=C(C=C4)O)NC(=O)CNC(=O)CNC(=O)CN)C(=O)NC(CCCCN)C(=O)NCC(=O)N</t>
  </si>
  <si>
    <t>CCN(CCCC(C)NC1=C2C=CC(=CC2=NC=C1)Cl)CCO</t>
  </si>
  <si>
    <t>CC1=C(C(=O)N2CCCCC2=N1)CCN3CCC(CC3)C4=NOC5=C4C=CC(=C5)F</t>
  </si>
  <si>
    <t>CC(C)CC(C1(CCC1)C2=CC=C(C=C2)Cl)N(C)C</t>
  </si>
  <si>
    <t>C1CN(CCN1CCOCCO)C2=NC3=CC=CC=C3SC4=CC=CC=C42</t>
  </si>
  <si>
    <t>C1=CC(=C(C=C1F)F)C(CN2C=NC=N2)(CN3C=NC=N3)O</t>
  </si>
  <si>
    <t>CCCN(CCOC1=C(C=C(C=C1Cl)Cl)Cl)C(=O)N2C=CN=C2.C(S(=O)(=O)[O-])(I)I.[Na+]</t>
  </si>
  <si>
    <t>CCCCC1=C(C2=CC=CC=C2O1)C(=O)C3=CC(=C(C(=C3)I)OCCN(CC)CC)I</t>
  </si>
  <si>
    <t>CC(C)CC(C(=O)NC(CCCCNC(C)C)C(=O)N1CCCC1C(=O)NC(C)C(=O)N)NC(=O)C(CC2=CC=C(C=C2)NC(=O)N)NC(=O)C(CC3=CC=C(C=C3)NC(=O)C4CC(=O)NC(=O)N4)NC(=O)C(CO)NC(=O)C(CC5=CN=CC=C5)NC(=O)C(CC6=CC=C(C=C6)Cl)NC(=O)C(CC7=CC8=CC=CC=C8C=C7)NC(=O)C</t>
  </si>
  <si>
    <t>CN(CCCNC(=O)C1CCCO1)C2=NC3=CC(=C(C=C3C(=N2)N)OC)OC</t>
  </si>
  <si>
    <t>CCNC(=O)C1CCCN1C(=O)C(CCCN=C(N)N)NC(=O)C(CC(C)C)NC(=O)C(CC(C)C)NC(=O)C(CC2=CC=C(C=C2)O)NC(=O)C(CO)NC(=O)C(CC3=CNC4=CC=CC=C43)NC(=O)C(CC5=CN=CN5)NC(=O)C6CCC(=O)N6</t>
  </si>
  <si>
    <t>CC12CCC(CC1=CCC3C2CCC4(C3CC=C4C5=CN=CC=C5)C)O</t>
  </si>
  <si>
    <t>CC(CS(=O)(=O)C1=CC=C(C=C1)F)(C(=O)NC2=CC(=C(C=C2)C#N)C(F)(F)F)O</t>
  </si>
  <si>
    <t>CN(C)CCCC1(C2=C(CO1)C=C(C=C2)C#N)C3=CC=C(C=C3)F</t>
  </si>
  <si>
    <t>CCN(CC)CCNC(=O)C1=C(C=CC(=C1)S(=O)(=O)C)OC</t>
  </si>
  <si>
    <t>CC(C)NCC(C1=CC=C(C=C1)NS(=O)(=O)C)O</t>
  </si>
  <si>
    <t>COC1=CC2=C(C=CN=C2C=C1)C(C3CC4CCN3CC4C=C)O</t>
  </si>
  <si>
    <t>CC1COC2=C3N1C=C(C(=O)C3=CC(=C2N4CCN(CC4)C)F)C(=O)O</t>
  </si>
  <si>
    <t>CCCCCCCN(CC)CCCC(C1=CC=C(C=C1)NS(=O)(=O)C)O</t>
  </si>
  <si>
    <t>CCC(=O)C(CC(C)N(C)C)(C1=CC=CC=C1)C2=CC=CC=C2</t>
  </si>
  <si>
    <t>CC1=CC2=C(S1)NC3=CC=CC=C3N=C2N4CCN(CC4)C</t>
  </si>
  <si>
    <t>C1CN(CCC1(C2=CC=C(C=C2)Cl)O)CCCC(=O)C3=CC=C(C=C3)F</t>
  </si>
  <si>
    <t>CCN1CCCC1CNC(=O)C2=CC(=C(C=C2OC)N)S(=O)(=O)CC</t>
  </si>
  <si>
    <t>C1CN(CCN1CCC2=C(C=C3C(=C2)CC(=O)N3)Cl)C4=NSC5=CC=CC=C54</t>
  </si>
  <si>
    <t>C1CN(CCN1CCCN2C(=O)N3C=CC=CC3=N2)C4=CC(=CC=C4)Cl</t>
  </si>
  <si>
    <t>COC1=C(C=C2C(=C1)CC(C2=O)CC3CCN(CC3)CC4=CC=CC=C4)OC</t>
  </si>
  <si>
    <t>CCC1=CC=C(C=C1)C(=O)C(C)CN2CCCCC2</t>
  </si>
  <si>
    <t>C1CN(CC=C1N2C3=CC=CC=C3NC2=O)CCCC(=O)C4=CC=C(C=C4)F</t>
  </si>
  <si>
    <t>CCN1CCCC1CNC(=O)C2=C(C=CC(=C2)S(=O)(=O)N)OC</t>
  </si>
  <si>
    <t>CC(C)C1=C(C(=CC=C1)C(C)C)O</t>
  </si>
  <si>
    <t>C(OC(C(F)(F)F)C(F)(F)F)F</t>
  </si>
  <si>
    <t>CN(C)C(=O)C(CCN1CCC(CC1)(C2=CC=C(C=C2)Cl)O)(C3=CC=CC=C3)C4=CC=CC=C4</t>
  </si>
  <si>
    <t>C1CN(CCC1N2C3=C(C=C(C=C3)Cl)NC2=O)CCCN4C5=CC=CC=C5NC4=O</t>
  </si>
  <si>
    <t>CC1C(C(CC(O1)OC2CC(CC3=C2C(=C4C(=C3O)C(=O)C5=C(C4=O)C(=CC=C5)OC)O)(C(=O)CO)O)N)O</t>
  </si>
  <si>
    <t>CC(C)(C)C1=CC=C(C=C1)C(CCCN2CCC(CC2)C(C3=CC=CC=C3)(C4=CC=CC=C4)O)O</t>
  </si>
  <si>
    <t>C1=CC(=CC=C1C(=N)N)OCCCCCOC2=CC=C(C=C2)C(=N)N</t>
  </si>
  <si>
    <t>CC(C1=NC=NC=C1F)C(CN2C=NC=N2)(C3=C(C=C(C=C3)F)F)O</t>
  </si>
  <si>
    <t>CC(C)N=C1C=C2C(=NC3=CC=CC=C3N2C4=CC=C(C=C4)Cl)C=C1NC5=CC=C(C=C5)Cl</t>
  </si>
  <si>
    <t>CCCCCOC(=O)NC1=NC(=O)N(C=C1F)C2C(C(C(O2)C)O)O</t>
  </si>
  <si>
    <t>CNCC1=CC=C(C=C1)C2=C3CCNC(=O)C4=C3C(=CC(=C4)F)N2</t>
  </si>
  <si>
    <t>C1CC(N(C1)C(=O)C(CCCCN)NC(CCC2=CC=CC=C2)C(=O)O)C(=O)O</t>
  </si>
  <si>
    <t>CCC1CC2CC3C1N(C2)CCC4=C3NC5=C4C=C(C=C5)OC</t>
  </si>
  <si>
    <t>CC(=O)OC1=CC=CC=C1C(=O)O</t>
  </si>
  <si>
    <t>CCN(CC)CCNC(=O)C1=CC=C(C=C1)N</t>
  </si>
  <si>
    <t>CN(C)CCC=C1C2=CC=CC=C2COC3=CC=CC=C31</t>
  </si>
  <si>
    <t>C1=CC(=CC=C1C(=N)N)OCCCCCOC2=CC=C(C=C2)C(=N)N.C(CS(=O)(=O)O)O.C(CS(=O)(=O)O)O</t>
  </si>
  <si>
    <t>CCC1C(C(C(C(=O)C(CC(C(C(C(C(C(=O)O1)C)OC2CC(C(C(O2)C)O)(C)OC)C)OC3C(C(CC(O3)C)N(C)C)O)(C)OC)C)C)O)(C)O</t>
  </si>
  <si>
    <t>COC1=CC(=CC(=C1OC)OC)CC2=CN=C(N=C2N)N</t>
  </si>
  <si>
    <t>CNCCCC12CCC(C3=CC=CC=C31)C4=CC=CC=C24</t>
  </si>
  <si>
    <t>CC(C)(C)C1=CC(=CC(=C1O)C(C)(C)C)SC(C)(C)SC2=CC(=C(C(=C2)C(C)(C)C)O)C(C)(C)C</t>
  </si>
  <si>
    <t>COC1=CC=C(C=C1)CCN2CCC(CC2)NC3=NC4=CC=CC=C4N3CC5=CC=C(C=C5)F</t>
  </si>
  <si>
    <t>CCC1C(C(C(C(=O)C(CC(C(C(C(C(C(=O)O1)C)OC2CC(C(C(O2)C)O)(C)OC)C)OC3C(C(CC(O3)C)N(C)C)O)(C)O)C)C)O)(C)O.C(C1C(C(C(C(O1)OC(C(CO)O)C(C(C(=O)O)O)O)O)O)O)O</t>
  </si>
  <si>
    <t>CCN(CC)CCCC(C)NC1=C2C=CC(=CC2=NC=C1)Cl</t>
  </si>
  <si>
    <t>CN1C2CCC1C(C(C2)OC(=O)C3=CC=CC=C3)C(=O)OC</t>
  </si>
  <si>
    <t>C1CCNC(C1)CNC(=O)C2=C(C=CC(=C2)OCC(F)(F)F)OCC(F)(F)F</t>
  </si>
  <si>
    <t>[Cl-].[Cs+]</t>
  </si>
  <si>
    <t>COC1=C2C(=CC(=C1N3CC4CCCNC4C3)F)C(=O)C(=CN2C5CC5)C(=O)O</t>
  </si>
  <si>
    <t>CCC1C(C(C(N(CC(CC(C(C(C(C(C(=O)O1)C)OC2CC(C(C(O2)C)O)(C)OC)C)OC3C(C(CC(O3)C)N(C)C)O)(C)O)C)C)C)O)(C)O</t>
  </si>
  <si>
    <t>CNCCC(C1=CC=CC=C1)OC2=CC=C(C=C2)C(F)(F)F</t>
  </si>
  <si>
    <t>CNC1CCC(C2=CC=CC=C12)C3=CC(=C(C=C3)Cl)Cl</t>
  </si>
  <si>
    <t>CCC1C(C(C(C(=O)C(CC(C(C(C(C(C(=O)O1)C)OC2CC(C(C(O2)C)O)(C)OC)C)OC3C(C(CC(O3)C)N(C)C)O)(C)O)C)C)O)(C)O</t>
  </si>
  <si>
    <t>C1C2CC3CC1CC(C2)(C3)N.Cl</t>
  </si>
  <si>
    <t>CC1C2=C(CN1)C=C(C=C2)C3=C(C4=C(C=C3)C(=O)C(=CN4C5CC5)C(=O)O)OC(F)F</t>
  </si>
  <si>
    <t>CCOC(=O)N1C=CN(C1=S)C</t>
  </si>
  <si>
    <t>CN1C=C(C2=CC=CC=C21)C3=NC(=NC=C3)NC4=C(C=C(C(=C4)NC(=O)C=C)N(C)CCN(C)C)OC</t>
  </si>
  <si>
    <t>CN(C)CCC(C1=CC=C(C=C1)Cl)C2=CC=CC=N2</t>
  </si>
  <si>
    <t>CCOC(=O)C(CCC1=CC=CC=C1)NC(C)C(=O)N2CCCC2C(=O)O</t>
  </si>
  <si>
    <t>CCC1=NN(C(=O)N1CCOC2=CC=CC=C2)CCCN3CCN(CC3)C4=CC(=CC=C4)Cl</t>
  </si>
  <si>
    <t>Prenylamine</t>
  </si>
  <si>
    <t>CC(CC1=CC=CC=C1)NCCC(C2=CC=CC=C2)C3=CC=CC=C3</t>
  </si>
  <si>
    <t>C(C1C(C(C(C(O1)O)O)O)O)O.O</t>
  </si>
  <si>
    <t>CC(C)(C)C(C(=O)NC(CC1=CC=CC=C1)C(CN(CC2=CC=C(C=C2)C3=CC=CC=N3)NC(=O)C(C(C)(C)C)NC(=O)OC)O)NC(=O)OC</t>
  </si>
  <si>
    <t>C1CN(CCC1C(=O)C2=CC=C(C=C2)F)CCN3C(=O)C4=CC=CC=C4NC3=O</t>
  </si>
  <si>
    <t>CC1C(C(CC(O1)OC2C(OC(CC2O)OC3C(OC(CC3O)OC4CCC5(C(C4)CCC6C5CC(C7(C6(CCC7C8=CC(=O)OC8)O)C)O)C)C)C)O)O</t>
  </si>
  <si>
    <t>COC1=CC2=C(C=CN=C2C=C1)C(C3CC4CCN3CC4C=C)O.C(C(C(C(C(C(=O)O)O)O)O)O)O</t>
  </si>
  <si>
    <t>CC(C)N(CCC(C1=CC=CC=C1)(C2=CC=CC=N2)C(=O)N)C(C)C</t>
  </si>
  <si>
    <t>CC(C)NCC(COC1=CC=CC2=CC=CC=C21)O</t>
  </si>
  <si>
    <t>CN1CCCCC1CCN2C3=CC=CC=C3SC4=C2C=C(C=C4)S.C.</t>
  </si>
  <si>
    <t>CC1=C(C(=CC=C1)C)NC(=O)CN2CCN(CC2)CC(COC3=CC=CC=C3OC)O</t>
  </si>
  <si>
    <t>CC(C1C2CC(=C(N2C1=O)C(=O)O)SCCN=CN)O</t>
  </si>
  <si>
    <t>CC1CN(CCN1)C2=C(C=C3C(=C2OC)N(C=C(C3=O)C(=O)O)C4CC4)F</t>
  </si>
  <si>
    <t>CC1CC2=CC=CC=C2N1NC(=O)C3=CC(=C(C=C3)Cl)S(=O)(=O)N</t>
  </si>
  <si>
    <t>CC1=C(C(=CC=C1)C)OCC(=O)NC(CC2=CC=CC=C2)C(CC(CC3=CC=CC=C3)NC(=O)C(C(C)C)N4CCCNC4=O)O.CC(C)C1=NC(=CS1)CN(C)C(=O)NC(C(C)C)C(=O)NC(CC2=CC=CC=C2)CC(C(CC3=CC=CC=C3)NC(=O)OCC4=CN=CS4)O</t>
  </si>
  <si>
    <t>CN(C)CCCN1C2=CC=CC=C2SC3=C1C=C(C=C3)Cl</t>
  </si>
  <si>
    <t>CC1=CC=C(C=C1)C2=C(N3C=C(C=CC3=N2)C)CC(=O)N(C)C</t>
  </si>
  <si>
    <t>CC1=NC=C(N1CCO)[N+](=O)[O-]</t>
  </si>
  <si>
    <t>C1CC1N2C=C(C(=O)C3=CC(=C(C=C32)N4CCNCC4)F)C(=O)O</t>
  </si>
  <si>
    <t>CCOC(=O)N1CCC(=C2C3=C(CCC4=C2N=CC=C4)C=C(C=C3)Cl)CC1</t>
  </si>
  <si>
    <t>Phenothiazine</t>
  </si>
  <si>
    <t>C1=CC=C2C(=C1)NC3=CC=CC=C3S2</t>
  </si>
  <si>
    <t>CN(C)CCOC(C1=CC=CC=C1)C2=CC=CC=C2</t>
  </si>
  <si>
    <t>CCCCC1=C(C2=C(O1)C=CC(=C2)NS(=O)(=O)C)C(=O)C3=CC=C(C=C3)OCCCN(CCCC)CCCC</t>
  </si>
  <si>
    <t>CC1=C(C=CN=C1CS(=O)C2=NC3=CC=CC=C3N2)OCC(F)(F)F</t>
  </si>
  <si>
    <t>C1CC1C#CC2(C3=C(C=CC(=C3)Cl)NC(=O)O2)C(F)(F)F</t>
  </si>
  <si>
    <t>CCC1C2CC3C4C5(CC(C2C5O)N3C1O)C6=CC=CC=C6N4C</t>
  </si>
  <si>
    <t>CC1=NC=CN1CC2CCC3=C(C2=O)C4=CC=CC=C4N3C</t>
  </si>
  <si>
    <t>Aripiprazole</t>
  </si>
  <si>
    <t>C1CC(=O)NC2=C1C=CC(=C2)OCCCCN3CCN(CC3)C4=C(C(=CC=C4)Cl)Cl</t>
  </si>
  <si>
    <t>CN(CCCN1CCC2=CC(=C(C=C2CC1=O)OC)OC)CC3CC4=CC(=C(C=C34)OC)OC</t>
  </si>
  <si>
    <t>Remdesivir</t>
  </si>
  <si>
    <t>CCC(CC)COC(=O)C(C)NP(=O)(OCC1C(C(C(O1)(C#N)C2=CC=C3N2N=CN=C3N)O)O)OC4=CC=CC=C4</t>
  </si>
  <si>
    <t>C(C(F)(F)F)F</t>
  </si>
  <si>
    <t>C1CN(CCN1CCOCCO)C(C2=CC=CC=C2)C3=CC=C(C=C3)Cl</t>
  </si>
  <si>
    <t>CC(C1=CC=CC=C1)(C2=CC=CC=N2)OCCN(C)C</t>
  </si>
  <si>
    <t>Lopinavir+Ritonavir</t>
  </si>
  <si>
    <t>CN1CCCCC1CCN2C3=CC=CC=C3SC4=C2C=C(C=C4)SC.Cl</t>
  </si>
  <si>
    <t>CC(C)C(CCCN(C)CCC1=CC(=C(C=C1)OC)OC)(C#N)C2=CC(=C(C=C2)OC)OC</t>
  </si>
  <si>
    <t>COC1=C(C=C(C=C1)CC2=NC=CC3=CC(=C(C=C32)OC)OC)OC</t>
  </si>
  <si>
    <t>CCC1C(C(C(C(=NOCOCCOC)C(CC(C(C(C(C(C(=O)O1)C)OC2CC(C(C(O2)C)O)(C)OC)C)OC3C(C(CC(O3)C)N(C)C)O)(C)O)C)C)O)(C)O</t>
  </si>
  <si>
    <t>Terodiline</t>
  </si>
  <si>
    <t>CC(CC(C1=CC=CC=C1)C2=CC=CC=C2)NC(C)(C)C</t>
  </si>
  <si>
    <t>Cisapride</t>
  </si>
  <si>
    <t>COC1CN(CCC1NC(=O)C2=CC(=C(C=C2OC)N)Cl)CCCOC3=CC=C(C=C3)F</t>
  </si>
  <si>
    <t>Metoclopramide</t>
  </si>
  <si>
    <t>CCN(CC)CCNC(=O)C1=CC(=C(C=C1OC)N)Cl</t>
  </si>
  <si>
    <t>CN(C)CCC=C1C2=CC=CC=C2CCC3=CC=CC=C31</t>
  </si>
  <si>
    <t>C1CN(CCC1N2C3=CC=CC=C3NC2=O)CCCC(C4=CC=C(C=C4)F)C5=CC=C(C=C5)F</t>
  </si>
  <si>
    <t>Drug</t>
  </si>
  <si>
    <t>Itraconazole</t>
  </si>
  <si>
    <t>Oxaliplatin</t>
  </si>
  <si>
    <t>CC(=O)N1CCN(CC1)C2=CC=C(C=C2)OCC3COC(O3)(CN4C=CN=C4)C5=C(C=C(C=C5)Cl)Cl</t>
  </si>
  <si>
    <t>C1=NC(=C2C(=N1)N(C=N2)C3C(C(C(O3)CO)O)O)N</t>
  </si>
  <si>
    <t>CCC(=O)OC(CC1=CC=CC=C1)(C2=CC=CC=C2)C(C)CN(C)C</t>
  </si>
  <si>
    <t>C1C2CC3CC(CC1N3CC2=O)OC(=O)C4=CNC5=CC=CC=C54</t>
  </si>
  <si>
    <t>C1CN2CCC1C(C2)OC(=O)N3CCC4=CC=CC=C4C3C5=CC=CC=C5</t>
  </si>
  <si>
    <t>CNS(=O)(=O)CC1=CC2=C(C=C1)NC=C2CCN(C)C</t>
  </si>
  <si>
    <t>CCC(C)N1C(=O)N(C=N1)C2=CC=C(C=C2)N3CCN(CC3)C4=CC=C(C=C4)OCC5COC(O5)(CN6C=NC=N6)C7=C(C=C(C=C7)Cl)Cl</t>
  </si>
  <si>
    <t>C1CCC(C(C1)[NH-])[NH-].C(=O)(C(=O)O)O.[Pt+2]</t>
  </si>
  <si>
    <t>CC1(C2CCC3(C(C2(CCC1OC4C(C(C(C(O4)C(=O)O)O)O)OC5C(C(C(C(O5)C(=O)O)O)O)O)C)C(=O)C=C6C3(CCC7(C6CC(CC7)(C)C(=O)O)C)C)C)C.[Zn]</t>
  </si>
  <si>
    <t>CC(C)COCC(CN(CC1=CC=CC=C1)C2=CC=CC=C2)N3CCCC3</t>
  </si>
  <si>
    <t>CC(=O)N(C)C1=C(C(=C(C(=C1I)C(=O)NCC(=O)NC2=C(C(=C(C(=C2I)C(=O)O)I)C(=O)NCCO)I)I)C(=O)NC)I</t>
  </si>
  <si>
    <t>CC(CCC1=CC=C(C=C1)O)NCCC2=CC(=C(C=C2)O)O</t>
  </si>
  <si>
    <t>11.84, 13.03, 11.51, 11.76, 14.85, 10.68, 13.88, 11.71, 12.67, 15.74, 12.16, 13.28, 11.99, 11.23, 12.28</t>
  </si>
  <si>
    <t xml:space="preserve">Number of rotatable bonds </t>
  </si>
  <si>
    <t>Number of heavy atoms</t>
  </si>
  <si>
    <t>7.95, 0.14, 1.11, 9.24</t>
  </si>
  <si>
    <t>Kraai, 2015</t>
  </si>
  <si>
    <t>9 - 200</t>
  </si>
  <si>
    <t>THC</t>
  </si>
  <si>
    <t>CPR</t>
  </si>
  <si>
    <t>Beckman, 1991</t>
  </si>
  <si>
    <t>lidocaine, magnesium</t>
  </si>
  <si>
    <t>Arsenic</t>
  </si>
  <si>
    <t>Tzivoni, 1981</t>
  </si>
  <si>
    <t>acute inferior wall myocardial infarction</t>
  </si>
  <si>
    <t xml:space="preserve">quinidine </t>
  </si>
  <si>
    <t xml:space="preserve">Disopyramide was discontinued, lidocaine, pacing </t>
  </si>
  <si>
    <t>isoproterenol, amiodarone</t>
  </si>
  <si>
    <t>Disopyramide was discontinued</t>
  </si>
  <si>
    <t>Heinrich, 2005</t>
  </si>
  <si>
    <t>systemic lupus erythematosus, hypothyroidism, along with a complicated psychiatric history of mood disorder</t>
  </si>
  <si>
    <t xml:space="preserve">Lithium </t>
  </si>
  <si>
    <t>111/67</t>
  </si>
  <si>
    <t>QT interval had been normal (390 msec at 83 bpm) on the last known ECG, 3 years before admission.</t>
  </si>
  <si>
    <t>She underwent two emergency hemodialysis (HD) treatments for her severe lithium toxicity. The patient also received aggressive supportive care, including rehydration with intravenous fluids. Lithium and ziprasidone were not restarted.</t>
  </si>
  <si>
    <t>Tzivoni, 1984</t>
  </si>
  <si>
    <t>Isoproterenol, MgSO4</t>
  </si>
  <si>
    <t>The QT interval returned to normal within 2 weeks and the patient was discharged without antiarrhythmic therapy. During 6 months of follow-up he had rare episodes of atrial fibrillation, but not TdP.</t>
  </si>
  <si>
    <t>acute inferior infarction</t>
  </si>
  <si>
    <t>The QT interval before procainamide was 0.46 second</t>
  </si>
  <si>
    <t>MgSO4</t>
  </si>
  <si>
    <t>110/80</t>
  </si>
  <si>
    <t>Imipramine</t>
  </si>
  <si>
    <t>Lidocaine was given and one hour later epidoses of TdP appeared, lidocaine was stopped and isoproterenol was given, then MgSO4</t>
  </si>
  <si>
    <t xml:space="preserve">24 hours later QT returned to normal </t>
  </si>
  <si>
    <t xml:space="preserve">manic-depressive, suicide attempt </t>
  </si>
  <si>
    <t>paroxysmal atria1lfibrillation</t>
  </si>
  <si>
    <t xml:space="preserve"> HIV-positive</t>
  </si>
  <si>
    <t xml:space="preserve">8 days before cART therapy was stopped </t>
  </si>
  <si>
    <t>Lüthi, 2007</t>
  </si>
  <si>
    <t>Salama, 2017</t>
  </si>
  <si>
    <t>on Day 11, she had multiple episodes of Torsade de Pointes (TdP), that were self-limiting and without symptoms</t>
  </si>
  <si>
    <t xml:space="preserve">Isoproterenol, lidocaine </t>
  </si>
  <si>
    <t>/437</t>
  </si>
  <si>
    <t xml:space="preserve">688, 575 </t>
  </si>
  <si>
    <t>Ortega-Carnicer, 1997</t>
  </si>
  <si>
    <t xml:space="preserve">visceral leishmaniasis </t>
  </si>
  <si>
    <t xml:space="preserve">i.m. </t>
  </si>
  <si>
    <t>potassium chloride, magnesium sulfate, lidocaine</t>
  </si>
  <si>
    <t>Meglumine antimoniate</t>
  </si>
  <si>
    <t>Castelló Viguer, 1999</t>
  </si>
  <si>
    <t xml:space="preserve">leishmaniasis </t>
  </si>
  <si>
    <t>isoproterenol, magnesium sulfate</t>
  </si>
  <si>
    <t xml:space="preserve">QTc normilized </t>
  </si>
  <si>
    <t>Segura, 1999</t>
  </si>
  <si>
    <t xml:space="preserve">Baseline QTc 420 </t>
  </si>
  <si>
    <t xml:space="preserve">Amiodarone, Metoldigoxin </t>
  </si>
  <si>
    <t>150 mg in 15 min and 300 mg in 8 h, 0.4 mg in single dose</t>
  </si>
  <si>
    <t>Meglumine antimoniate was discontinued, DC shocks and lidocaine, i.v. magnesium, discontinuation of amiodarone</t>
  </si>
  <si>
    <t>640, 600</t>
  </si>
  <si>
    <t>430/480</t>
  </si>
  <si>
    <t>Scagliotti, 1982</t>
  </si>
  <si>
    <t>Aprindine</t>
  </si>
  <si>
    <t xml:space="preserve">Four years before admission she underwent aortic valve replacement for aortic stenosis and insufficiency </t>
  </si>
  <si>
    <t xml:space="preserve">Aprinidine was discontinued </t>
  </si>
  <si>
    <t>Baseline QTc 380</t>
  </si>
  <si>
    <t xml:space="preserve">100 BID </t>
  </si>
  <si>
    <t>recurrent drug-resistant paroxysmal atrial fibrillation with fast ventricular response</t>
  </si>
  <si>
    <t xml:space="preserve">Aprinidine was discontinued, hypokalemia was corrected </t>
  </si>
  <si>
    <t>no further episodes of polymorphous ventricular tachycardia were observed</t>
  </si>
  <si>
    <t>extensive anterior wall myocardial infarction</t>
  </si>
  <si>
    <t>Eight months before admission she underwent electrophysiologic studies that were reported to reveal atrioventricular (A-V) nodal reentrant tachycardia that was resistant to multiple antiarrhythmic drugs</t>
  </si>
  <si>
    <t xml:space="preserve">200 mg followed by 100 mg q6h </t>
  </si>
  <si>
    <t>300 + 100</t>
  </si>
  <si>
    <t>Sideris, 1985</t>
  </si>
  <si>
    <t>4, 4.6</t>
  </si>
  <si>
    <t>144, 141</t>
  </si>
  <si>
    <t>Hildyard, 2015</t>
  </si>
  <si>
    <t>history of heroin addiction</t>
  </si>
  <si>
    <t>Magnesium sulfate, atropine, isoproterenol</t>
  </si>
  <si>
    <t>640, 730</t>
  </si>
  <si>
    <t>Renard, 2005</t>
  </si>
  <si>
    <t>McKibbin, 1984</t>
  </si>
  <si>
    <t>Hypertension</t>
  </si>
  <si>
    <t xml:space="preserve">Ventricular extrasystoles </t>
  </si>
  <si>
    <t>Hydrochlorothiazide</t>
  </si>
  <si>
    <t>Hydrochlorothiazide, Prednisone, Azothisprine</t>
  </si>
  <si>
    <t>Hydrochlorothiazide, Aminityptiline, Imipramine</t>
  </si>
  <si>
    <t>25, 75, 50</t>
  </si>
  <si>
    <t>50, 50, 125</t>
  </si>
  <si>
    <t>25, 1000, 150, 80, 3600</t>
  </si>
  <si>
    <t>Hydrochlorothiazide, Methyldopa, Hydralazine, Furosemide, Potassum chloride</t>
  </si>
  <si>
    <t>Hydrochlorothiazide, Disopyramide, Digoxin, Prazosin, Potassium chloride</t>
  </si>
  <si>
    <t>75, 300, 0.25, 3, 120, 3600</t>
  </si>
  <si>
    <t>Hydrochlorothiazide, Hydralazine</t>
  </si>
  <si>
    <t>50, 60</t>
  </si>
  <si>
    <t>Hydrochlorothiazide, Methyldopa</t>
  </si>
  <si>
    <t>50, 750</t>
  </si>
  <si>
    <t>Hydralazine, Moduretic</t>
  </si>
  <si>
    <t xml:space="preserve">30, 1 tabl. </t>
  </si>
  <si>
    <t>Baseline QTc 400</t>
  </si>
  <si>
    <t>Baseline QTc 380, severe diarrhoea before syncope</t>
  </si>
  <si>
    <t>Baseline QTc 420, taking acebutolol 200 mg and Navidrex K1 tablet daily until Sotazide started</t>
  </si>
  <si>
    <t>Baseline QTc 380, sotazide started 2 days after renal transplantation</t>
  </si>
  <si>
    <t>Baseline QTc 390, intermittent treaunent with frusemide (self-prescribed for 9 months)</t>
  </si>
  <si>
    <t>Baseline QTc 400, Ischaemic heart disease Disopyramide started at same time as Sotazide</t>
  </si>
  <si>
    <t>Baseline QTc 400, Methyldopa and Navidrex K 2 tablets daily for 4 months until Sotazide started</t>
  </si>
  <si>
    <t>Baseline QTc 360, Extra dose of sotalol 160 mg given a few hours before syncope Mild renal failure</t>
  </si>
  <si>
    <t>Bennett, 1985</t>
  </si>
  <si>
    <t xml:space="preserve">Hypertension, Diabetes mellitus </t>
  </si>
  <si>
    <t>Hydrochlorthiazide, Gliclazide</t>
  </si>
  <si>
    <t>1 tabl/day</t>
  </si>
  <si>
    <t>1 tabl/day, 1 tabl/day</t>
  </si>
  <si>
    <t xml:space="preserve">sotalol-hydrochlorothiazide combination was withdrawn, potassium supplementation was given </t>
  </si>
  <si>
    <t>400/404</t>
  </si>
  <si>
    <t>Kuck, 1984</t>
  </si>
  <si>
    <t xml:space="preserve">Recurrent supraventricular tachycardia </t>
  </si>
  <si>
    <t xml:space="preserve">No electrolyte disturbances were detected. </t>
  </si>
  <si>
    <t xml:space="preserve">Sotalol therapy was withdrawn and lidocaine infusion was started </t>
  </si>
  <si>
    <t>Krapf, 1985</t>
  </si>
  <si>
    <t>inferior myocardial infarction</t>
  </si>
  <si>
    <t xml:space="preserve">160 BID </t>
  </si>
  <si>
    <t xml:space="preserve">Before the start of treatment the sinus rate was 93 beats/min and the QT interval 320 ms. </t>
  </si>
  <si>
    <t xml:space="preserve">digoxin and maprotiline </t>
  </si>
  <si>
    <t>Sotalol was stopped, lidocaine i.v., cardioversion</t>
  </si>
  <si>
    <t>CNCC(C(C(C(CO)O)O)O)O.O[Sb](=O)=O</t>
  </si>
  <si>
    <t>CCN(CC)CCCN(C1CC2=CC=CC=C2C1)C3=CC=CC=C3</t>
  </si>
  <si>
    <t>Cetirizine</t>
  </si>
  <si>
    <t>C1CN(CCN1CCOCC(=O)O)C(C2=CC=CC=C2)C3=CC=C(C=C3)Cl</t>
  </si>
  <si>
    <t>CN(C)CCCN1C2=CC=CC=C2CCC3=CC=CC=C31</t>
  </si>
  <si>
    <t>[As]</t>
  </si>
  <si>
    <t>Amankwa, 2004</t>
  </si>
  <si>
    <t>osteomyelitis of the left hip, acute renal failure, hypertension, coronary artery disease with percutaneous transluminal coronary angioplasty, and systemic lupus erythematosus</t>
  </si>
  <si>
    <t>potassium chloride, hydroxyzine, metoprolol, ranitidine, hydroxychloroquine</t>
  </si>
  <si>
    <t xml:space="preserve"> ?, 200 BID, 100 BID, 150 BID, 200 BID</t>
  </si>
  <si>
    <t>2.8 - 3.4</t>
  </si>
  <si>
    <t>200/100</t>
  </si>
  <si>
    <t>2 months before admission QTc 435 ms</t>
  </si>
  <si>
    <t>i.v. naloxone, labetalol, magnesium sulfate, defibrillation, i.v. lidocaine, levofloxacin was discontinued and potassium and magnesium were replaced aggresively</t>
  </si>
  <si>
    <t>/399</t>
  </si>
  <si>
    <t>No of TdP</t>
  </si>
  <si>
    <t>No of Cardiac cases</t>
  </si>
  <si>
    <t xml:space="preserve">Total No of reports </t>
  </si>
  <si>
    <t xml:space="preserve">Deaths due to TdP </t>
  </si>
  <si>
    <t>No of cardiac cases</t>
  </si>
  <si>
    <t>Alfuzosin</t>
  </si>
  <si>
    <t>FDA reports [Data as of March 31, 2021]</t>
  </si>
  <si>
    <t>Metoprolol, levetiracetam and vandetanib were stopped</t>
  </si>
  <si>
    <t>Hydroxyzine</t>
  </si>
  <si>
    <t xml:space="preserve">bisoprolol, hydroxyzine </t>
  </si>
  <si>
    <t xml:space="preserve">Amiodarone and hydroxyzine withdrawal and testosterone supplementation was started </t>
  </si>
  <si>
    <t>loratadine, bisoprolol, hydroxyzine</t>
  </si>
  <si>
    <t>Isbister, 2010</t>
  </si>
  <si>
    <t>Depending on patient: 4000, 4600, 18000, 24000, 32000, 80000</t>
  </si>
  <si>
    <t>Specific treatment for TdP was not well documented, but approximately half of the remainder of episodes resolved spontaneously, and half were treated with a DC shock. A magnesium infusion was administered in 5 of the 6 cases after the TdP resolved.</t>
  </si>
  <si>
    <t xml:space="preserve">Torsades de pointes occurred
in 6 cases (7%) out of 49 (amisulpride overdose) </t>
  </si>
  <si>
    <t xml:space="preserve">Median age of whole group: 29 (22 - 41) </t>
  </si>
  <si>
    <t>Falcón-Chévere, 2007</t>
  </si>
  <si>
    <t xml:space="preserve">Sildenafil </t>
  </si>
  <si>
    <t>Toivonen, 1986</t>
  </si>
  <si>
    <t xml:space="preserve">lidocaine, magnesium sulfate, cardiac pacing </t>
  </si>
  <si>
    <t>The patient recovered without persistent sequelae.</t>
  </si>
  <si>
    <t>infusion of magnesium sulphate, potassium supplementation and thioridazine discontinuation</t>
  </si>
  <si>
    <t>Therapy was effective</t>
  </si>
  <si>
    <t>Sinkiewicz, 2006</t>
  </si>
  <si>
    <t>Wiesfeld, 1993</t>
  </si>
  <si>
    <t>Almokalant</t>
  </si>
  <si>
    <t>13-year-old inferior infarct, hypertension</t>
  </si>
  <si>
    <t xml:space="preserve">enalapril </t>
  </si>
  <si>
    <t>Gläser, 2001</t>
  </si>
  <si>
    <t>Mibefradil</t>
  </si>
  <si>
    <t>arterial hypertension, gout and varicosis for more than 10 years</t>
  </si>
  <si>
    <t>130/56</t>
  </si>
  <si>
    <t>50 qid</t>
  </si>
  <si>
    <t>Digitoxin, Captopril, Allopurinol, Spironolacton, and Furosemide</t>
  </si>
  <si>
    <t>0.07 qid, 12.5 bid, 300 qid, 50 bid, 20 bid</t>
  </si>
  <si>
    <t>Digitoxin and Mibefradil were stoppedon admission</t>
  </si>
  <si>
    <t>ECG studies, 2 years prior to admission, showedsinus rhythm with a heart rate of 73 bpm, PQ intervalof 0.157 s, QRS interval of 0.1 s and QTc interval of 0.43 s</t>
  </si>
  <si>
    <t>Chow, 1984</t>
  </si>
  <si>
    <t>recurrent ventricular tachycardia, procainamide-induced lupus, type II diabetes mellitus, angina pectoris</t>
  </si>
  <si>
    <t xml:space="preserve">Serum electrolytes were within normal limits. </t>
  </si>
  <si>
    <t>530, 600</t>
  </si>
  <si>
    <t>Eiden, 2007</t>
  </si>
  <si>
    <t>acute myeloid leukaemia</t>
  </si>
  <si>
    <t>300 BID</t>
  </si>
  <si>
    <t>120/86</t>
  </si>
  <si>
    <t xml:space="preserve">Magnesium </t>
  </si>
  <si>
    <t>aracytine, mitoxantrone and methotrexate, piperacillin-tazobactam, amikacin, vancomycin and liposomal amphotericin B, posaconazole</t>
  </si>
  <si>
    <t>Brown, 2014</t>
  </si>
  <si>
    <t xml:space="preserve">4500 BID, 1000/d, 180/400 TID, 60/4 times a day, 7.5/d, 40/d, 0.3/d, 500/d </t>
  </si>
  <si>
    <t xml:space="preserve">There were no further episodes of TdP. </t>
  </si>
  <si>
    <t xml:space="preserve">Resuscitated with cardiopulmonary massage, adrenaline and external defibrillation, Voriconazole was ceased and not replaced with another antifungal, and electrolyte disturbances were corrected. </t>
  </si>
  <si>
    <t>haematological malignancies</t>
  </si>
  <si>
    <t>Her antifungal therapy was switched to liposomal amphotericin.</t>
  </si>
  <si>
    <t>The patient had a pre-treatment QTc interval of 405 ms</t>
  </si>
  <si>
    <t>caspofungin, prednisolone, metoclopramide, TPN</t>
  </si>
  <si>
    <t>50, 15, 10</t>
  </si>
  <si>
    <t>i.v., p.o., p.o. and i.v.</t>
  </si>
  <si>
    <t>Reinhold, 2009</t>
  </si>
  <si>
    <t>&lt; 600 ms</t>
  </si>
  <si>
    <t xml:space="preserve">human immunodeficiency virus, infective endocarditis, hepatitis C and orbital Aspergillus infection, opioid addiction </t>
  </si>
  <si>
    <t xml:space="preserve">i.v. amiodarone, isoproterenol, </t>
  </si>
  <si>
    <t>Methadone, abacavir, nevirapine, tenofovir</t>
  </si>
  <si>
    <t xml:space="preserve">125/d, 300 BID, 400/d, 300/d </t>
  </si>
  <si>
    <t>Omar, 2014</t>
  </si>
  <si>
    <t>morbidly obese, obstructive sleep apnea and schizophrenia, hypertension</t>
  </si>
  <si>
    <t>haloperidol, furosemide</t>
  </si>
  <si>
    <t xml:space="preserve">2 mg q6h, 40 </t>
  </si>
  <si>
    <t>magnesium and potassium were corrected, amiodarone infusion, isoproterenol infusion</t>
  </si>
  <si>
    <t>Joy, 2011</t>
  </si>
  <si>
    <t>Electrocardiograms (ECGs) from a case series of 86 amisulpride overdose events in 66 patients were reviewed for abnormal QT intervals and torsade de pointes (TdP). Eight patients exhibited TdP.</t>
  </si>
  <si>
    <t>38 (22-57)</t>
  </si>
  <si>
    <t>15000 (8600 - 26000)</t>
  </si>
  <si>
    <t>620 (600-660)</t>
  </si>
  <si>
    <t>QTcB: 642 (623 - 654)
QTcF: 642 (619 - 654)</t>
  </si>
  <si>
    <t xml:space="preserve">4F, 4M </t>
  </si>
  <si>
    <t>Bienias, 2014</t>
  </si>
  <si>
    <t>amiodarone, cotrimoxazole</t>
  </si>
  <si>
    <t>bilateral atypical pneumonia</t>
  </si>
  <si>
    <t>Chung, 2007</t>
  </si>
  <si>
    <t>about 2000</t>
  </si>
  <si>
    <t>106/60</t>
  </si>
  <si>
    <t>defibrillation with 200J, 300J, 360J, magnesium sulfate</t>
  </si>
  <si>
    <t>The toxicological screenings for serum TCA, barbiturate, alcohol, and for urine benzodiazepines were negative</t>
  </si>
  <si>
    <t>435/473</t>
  </si>
  <si>
    <t>Chang, 2009</t>
  </si>
  <si>
    <t>157/87</t>
  </si>
  <si>
    <t xml:space="preserve">amiodarone i.v., magnesium sulfate, lidocaine i.v. </t>
  </si>
  <si>
    <t>The QT interval decreased at 58 hr after ingestion</t>
  </si>
  <si>
    <t>Novick, 2016</t>
  </si>
  <si>
    <t>Cinacalcet</t>
  </si>
  <si>
    <t>end-stage renal disease, hypertension, hepatitis C infection, human immunodeficiency virus infection, anemia, and secondary hyperparathyroidism</t>
  </si>
  <si>
    <t xml:space="preserve">uncorrected of 1.65 mmol/L, ionized 0.71 mmol/L </t>
  </si>
  <si>
    <t>He was resuscitated and transferred to the intensive care unit. On admission, cinacalcet was stopped, and magnesium, potassium, and calcium were administered.</t>
  </si>
  <si>
    <t xml:space="preserve">Once his total body calcium was replaced, the QT interval normalized on his electrocardiogram and no further arrhythmias were observed. </t>
  </si>
  <si>
    <t>CCCC1=NN(C2=C1N=C(NC2=O)C3=C(C=CC(=C3)S(=O)(=O)N4CCN(CC4)C)OCC)C</t>
  </si>
  <si>
    <t>CCCS(=O)CCCN(CC)CC(COC1=CC=C(C=C1)C#N)O</t>
  </si>
  <si>
    <t>CC(C)C1C2=C(CCC1(CCN(C)CCCC3=NC4=CC=CC=C4N3)OC(=O)COC)C=C(C=C2)F</t>
  </si>
  <si>
    <t>CC(C1=CC=CC2=CC=CC=C21)NCCCC3=CC(=CC=C3)C(F)(F)F</t>
  </si>
  <si>
    <t>Keivanidou, 2009</t>
  </si>
  <si>
    <t>atrial fibrillation with rapid ventricular response</t>
  </si>
  <si>
    <t>Prior to initiation of ciprofloxacin QTc was 0.38</t>
  </si>
  <si>
    <t>Intravenous magnesium was administered. Sotalol and ciprofloxacin were discontinued.</t>
  </si>
  <si>
    <t>QT normalized to 0.42 within 3 days of drug cessation</t>
  </si>
  <si>
    <t>Gulamhusein, 1982</t>
  </si>
  <si>
    <t>furosemide, lidocaine, quinidine sulfate, procainamide</t>
  </si>
  <si>
    <t xml:space="preserve">Disopyramide therapy was stopped and lidocaine therapy continued, required cardioversion, pacing </t>
  </si>
  <si>
    <t>the syncope had not recurred at the time of the 6-month follow-up examination</t>
  </si>
  <si>
    <t>aortic stenosis, hypertension, mild dysonea, pulmonary edema</t>
  </si>
  <si>
    <t xml:space="preserve">chronic depression, </t>
  </si>
  <si>
    <t>Trifluoperazine</t>
  </si>
  <si>
    <t>doxepin hydrochloride, phenytoin, furosemide</t>
  </si>
  <si>
    <t xml:space="preserve"> After 72 hours the QT interval had returned to normal, so the pacing was discontinued. </t>
  </si>
  <si>
    <t>All medications were discontinued and intravenous lidocaine therapy was started. Temporary overdrive pacing</t>
  </si>
  <si>
    <t>Dyspnea, atrial, fibrillation, syncope</t>
  </si>
  <si>
    <t>Discontinuation of antiarrhythmics</t>
  </si>
  <si>
    <t>100 - 150 q6h</t>
  </si>
  <si>
    <t>Paroxysmal atrial, fibrillation, syncope</t>
  </si>
  <si>
    <t>Discontinuation of antiarrhythmics. Therapy with disopyramide was discontinued and a potassium supplement given.</t>
  </si>
  <si>
    <t>No further episodes of syncope occurred.</t>
  </si>
  <si>
    <t xml:space="preserve">150 q6h </t>
  </si>
  <si>
    <t>Beattie, 1984</t>
  </si>
  <si>
    <t>gastric lavage, atropine sulphate, infusion of isoprenaline</t>
  </si>
  <si>
    <t>Hii, 1991</t>
  </si>
  <si>
    <t xml:space="preserve">300 q8h </t>
  </si>
  <si>
    <t>atrial fibrillation with a ventricular response rate of 145 per minute</t>
  </si>
  <si>
    <t>Quinidine, digoxine</t>
  </si>
  <si>
    <t>First episode of TdP occured after quinidine administration. Quinidine was disscontinued, and then propafenon was started. Ten days after quinidine had heen stopped, while the patient's only medications were propafenone 300 mg q.8h. and digoxin 0.125 mg daily, torsade de pointes recurred.</t>
  </si>
  <si>
    <t>Mittal, 2014</t>
  </si>
  <si>
    <t>unstable angina</t>
  </si>
  <si>
    <t>Diltiazem, Ranolazine</t>
  </si>
  <si>
    <t>5 BID</t>
  </si>
  <si>
    <t>90 BID, 500 BID</t>
  </si>
  <si>
    <t xml:space="preserve">Ivabradine and diltiazem were discontinued </t>
  </si>
  <si>
    <t xml:space="preserve">Heart rate and QTc interval gradually normalized after three days </t>
  </si>
  <si>
    <t>Lamont, 2006</t>
  </si>
  <si>
    <t xml:space="preserve">history of i.v. drug use, HIV infection </t>
  </si>
  <si>
    <t xml:space="preserve">tenofovir plus a combined preparation of abacavir, lamivudine, zidovudine, alprazola and trazodone </t>
  </si>
  <si>
    <t>i.v. lidocaine, magnesium. Potassium and magnesium were replaced, alprazolam and trazodone were discontinued, and the methadone dosage tapered by 10% daily. Temporary pacing, labetalol.</t>
  </si>
  <si>
    <t>Tan, 1998</t>
  </si>
  <si>
    <t>chronic atrial fibrillation, asthma cardiale</t>
  </si>
  <si>
    <t xml:space="preserve">furosemide, nitroprusside, acenocoumarol </t>
  </si>
  <si>
    <t>480, 600</t>
  </si>
  <si>
    <t>560, 570</t>
  </si>
  <si>
    <t>digoxine was replaced by metoprolol</t>
  </si>
  <si>
    <t>Within days, QT and QTc intervals became normal and the U waves disappeared. Neither torsades de pointes nor angina pectoris recurred.</t>
  </si>
  <si>
    <t>Laqueille, 2013</t>
  </si>
  <si>
    <t>a history of cocaine and heroin dependence and cannabis dependence</t>
  </si>
  <si>
    <t>491, 500</t>
  </si>
  <si>
    <t>treatment with ramipril and bisprolol</t>
  </si>
  <si>
    <t>bisacodyl</t>
  </si>
  <si>
    <t>Arstall, 1992</t>
  </si>
  <si>
    <t>mitral valvotomy</t>
  </si>
  <si>
    <t xml:space="preserve">digoxin </t>
  </si>
  <si>
    <t>Sotalol and digoxin were ceased, i.v. magnesium. Therapy with amiodarone was subsequently initiated on recurrence of rapid atrial fibrillation.</t>
  </si>
  <si>
    <t>no recurrence of symptoms over the next 2 years</t>
  </si>
  <si>
    <t>Propafenone</t>
  </si>
  <si>
    <t>CN1CCN(CC1)CCCN2C3=CC=CC=C3SC4=C2C=C(C=C4)C(F)(F)F</t>
  </si>
  <si>
    <t>CCCNCC(COC1=CC=CC=C1C(=O)CCC2=CC=CC=C2)O</t>
  </si>
  <si>
    <t xml:space="preserve">Drug's properties </t>
  </si>
  <si>
    <t>aspirin, famotidine, captopril, furosemide, potassium chloride, spironolactone, isosorbide dinitrate, amiodarone, digoxin, glibenclamide, insulin, paroxetine, ceftriaxone</t>
  </si>
  <si>
    <t>170/100</t>
  </si>
  <si>
    <t>100 - 200</t>
  </si>
  <si>
    <t>Dosing informatin</t>
  </si>
  <si>
    <t>1/0.5</t>
  </si>
  <si>
    <t>0.50 mg BID for patients in sinus rhythm and 0.25 mg BID for those with atrial fibrillation</t>
  </si>
  <si>
    <t>20 BID</t>
  </si>
  <si>
    <t>increased to 0.5 mg daily on hospital day 37, and increased to 0.75 mg daily on hospital day 42</t>
  </si>
  <si>
    <t>0.25, 0.5, 0.75</t>
  </si>
  <si>
    <t>later adjusted accoding to her renal function</t>
  </si>
  <si>
    <t>160 QID</t>
  </si>
  <si>
    <t xml:space="preserve">200 TID, for 2 weeked before ED visit </t>
  </si>
  <si>
    <t>5 days before admission, for infection</t>
  </si>
  <si>
    <t>SD, overdose</t>
  </si>
  <si>
    <t xml:space="preserve">daily for 3 weeks </t>
  </si>
  <si>
    <t>SD (2 i.v. infusions 10 mg each, separated by 30 mins)</t>
  </si>
  <si>
    <t xml:space="preserve">SD overdose, empty bottle of 60 mg tablets was found
</t>
  </si>
  <si>
    <t>Ziprasodone regular dose 60 mg twice daily , complete blood count, cardiac biomarkers, and urinalysis were within normal limits</t>
  </si>
  <si>
    <t xml:space="preserve">  ?</t>
  </si>
  <si>
    <t>The patient started taking citalopram 4 months prior</t>
  </si>
  <si>
    <t>excessive alcohol consumption who was admitted with jaundice, two days post-admission she had a significant gastrointestinal bleed</t>
  </si>
  <si>
    <t>SD given by paramedics</t>
  </si>
  <si>
    <t>Donepezil was taken for over 2 years, high white blood cell count (11,900/ L),  high plasma brain natriuretic peptide level (318.7 pg/ml). Renal and liver dysfunction was not confirmed (aspartate aminotransferase 16 IU/L, alanine aminotransferase 7 IU/L)</t>
  </si>
  <si>
    <t>40 BID, started 2 weeks before admission</t>
  </si>
  <si>
    <t>800 QID</t>
  </si>
  <si>
    <t>SD bolus, followed by a 0.98 mg/kg/h continuous infusion</t>
  </si>
  <si>
    <t>SD, targeted to a minimum alveolar concentration of 1.0.</t>
  </si>
  <si>
    <t>5 TID; discontinued by the patient 2 weeks prior to the current admission, after admission 2mg TID</t>
  </si>
  <si>
    <t>SD bolus</t>
  </si>
  <si>
    <t>234 mg cumulative dose</t>
  </si>
  <si>
    <t>5 days of use</t>
  </si>
  <si>
    <t>SD, intentional overdose</t>
  </si>
  <si>
    <t>35 days of use</t>
  </si>
  <si>
    <t>2 days of use</t>
  </si>
  <si>
    <t>7 days of use</t>
  </si>
  <si>
    <t>12 days of use</t>
  </si>
  <si>
    <t>14 days of use</t>
  </si>
  <si>
    <t>3 days of use</t>
  </si>
  <si>
    <t>10 days of use</t>
  </si>
  <si>
    <t>365 days of use</t>
  </si>
  <si>
    <t>60 days of use</t>
  </si>
  <si>
    <t>4mg/kg/day, started in the hospital</t>
  </si>
  <si>
    <t>2 doses of 6 mg/kg administered 12 h apart, followed by oral therapy, initially 200 mg twice daily and subsequently increased to 300mg twice daily</t>
  </si>
  <si>
    <t>6 mg/kg, 400, 600</t>
  </si>
  <si>
    <t>for 1.5 months</t>
  </si>
  <si>
    <t>for 4 months</t>
  </si>
  <si>
    <t xml:space="preserve">13 cycles </t>
  </si>
  <si>
    <t xml:space="preserve">SD, overdose
</t>
  </si>
  <si>
    <t>100 TID</t>
  </si>
  <si>
    <t>SD in hospital</t>
  </si>
  <si>
    <t>600 BID, 9 months</t>
  </si>
  <si>
    <t>SD, 1st day, 2nd day, 3rd day, 4th day, 5th day</t>
  </si>
  <si>
    <t>total amount of 1400</t>
  </si>
  <si>
    <t xml:space="preserve">1750 Q6H, for 7 days </t>
  </si>
  <si>
    <t>10 BID, for 3 days</t>
  </si>
  <si>
    <t>200 BID, 5 days</t>
  </si>
  <si>
    <t>SD</t>
  </si>
  <si>
    <t xml:space="preserve">25 mg/d was started 10 months before admission, the dosage was increased to 50 mg/d 1 month before admission and 8 days before admission it was increased to 62.5 mg </t>
  </si>
  <si>
    <t>4 weeks prior to admission</t>
  </si>
  <si>
    <t>daily for 10 weeks</t>
  </si>
  <si>
    <t>300 mg SD i.v., then 400 mg/d for 5 days</t>
  </si>
  <si>
    <t>for 4 days</t>
  </si>
  <si>
    <t>for 8 days</t>
  </si>
  <si>
    <t>BID 250</t>
  </si>
  <si>
    <t>150 pills per day,  over the past 8 months</t>
  </si>
  <si>
    <t>multiple bottles of loperamide in his pocket</t>
  </si>
  <si>
    <t>loading dose of 600 mg orally and a maintenance dose of 300 mg twice a day for a total of 5–7 days</t>
  </si>
  <si>
    <t xml:space="preserve">4 mg/kg, once a day </t>
  </si>
  <si>
    <t xml:space="preserve">for 2 years </t>
  </si>
  <si>
    <t>5 days before admission</t>
  </si>
  <si>
    <t>2 weeks ealier it was increased from 5 to 10 mg QD</t>
  </si>
  <si>
    <t>He was prescribed moxifloxacin and naproxen, but after
taking only one dose of each, he presented to the emergency
department. He was admitted and treated for pneumonia
with azithromycin 500 mg IV q24 h and moxifloxacin
400 mg IV q24 h.</t>
  </si>
  <si>
    <t>?, 400</t>
  </si>
  <si>
    <t>1000 QID</t>
  </si>
  <si>
    <t>10 BID</t>
  </si>
  <si>
    <t>MD</t>
  </si>
  <si>
    <t xml:space="preserve">MD </t>
  </si>
  <si>
    <t>daily, MD</t>
  </si>
  <si>
    <t>100 mg for 5 days, and 200 mg for 2 days</t>
  </si>
  <si>
    <t>100, 200</t>
  </si>
  <si>
    <t xml:space="preserve">daily, 1 year later 80 </t>
  </si>
  <si>
    <t>The patient received 70 mg on day 2, 190 mg on day 3, 160 mg on days 4 and 5, and 320 mg on day 6. Fiftyfive minutes after her first dose of 80 mg at 2400 on day 7 of haloperidol treatment (total dosage 915 mg over 7 d)</t>
  </si>
  <si>
    <t>Total dose of 3000</t>
  </si>
  <si>
    <t>200 daily for 9 days and 100 mg/day for 17 days</t>
  </si>
  <si>
    <t>200, 100</t>
  </si>
  <si>
    <t>80 TID</t>
  </si>
  <si>
    <t>900 daily+ single dose of orally administered 1400 mg</t>
  </si>
  <si>
    <t xml:space="preserve">Cumulative dose of 320 mg </t>
  </si>
  <si>
    <t xml:space="preserve">40 BID </t>
  </si>
  <si>
    <t xml:space="preserve">first 40 mg/day, later it was changed to 80 mg/day </t>
  </si>
  <si>
    <t>Total amount of 500</t>
  </si>
  <si>
    <t>Total dose of 35</t>
  </si>
  <si>
    <t>85 mg/27 h</t>
  </si>
  <si>
    <t>70 mg / 2.5 h</t>
  </si>
  <si>
    <t>400 mg / 24 h</t>
  </si>
  <si>
    <t>35 mg / 2h</t>
  </si>
  <si>
    <t>75 mg / 4h</t>
  </si>
  <si>
    <t>2 mg/min, total amiodarone dosage of 1.65 g</t>
  </si>
  <si>
    <t>6 mg/kg</t>
  </si>
  <si>
    <t>750, 500</t>
  </si>
  <si>
    <t>Comments</t>
  </si>
  <si>
    <t>19 days</t>
  </si>
  <si>
    <t>5 months</t>
  </si>
  <si>
    <t>4 days</t>
  </si>
  <si>
    <t>20 TID for 1 month, 40 TID for 1 week</t>
  </si>
  <si>
    <t>60, 120</t>
  </si>
  <si>
    <t>20 TID for 1 month, 40 TID for 2 months</t>
  </si>
  <si>
    <t>20 BID for 10 days</t>
  </si>
  <si>
    <t>800 + 200</t>
  </si>
  <si>
    <t xml:space="preserve">mean </t>
  </si>
  <si>
    <t>daily for 5 days</t>
  </si>
  <si>
    <t>400 QID</t>
  </si>
  <si>
    <t>started 3 weeks before admission</t>
  </si>
  <si>
    <t>total</t>
  </si>
  <si>
    <t xml:space="preserve">300 mg bolus followed by 900mg/day </t>
  </si>
  <si>
    <t>300, 900</t>
  </si>
  <si>
    <t xml:space="preserve">500 BID, few days before she was treated with 1000 iv daily </t>
  </si>
  <si>
    <t>50 mg were administered over 10 min, another 40 mg of ajmaline were administered 30 min later</t>
  </si>
  <si>
    <t>150 mg/10 min + 35 mg/h, 19h</t>
  </si>
  <si>
    <t>total dose of 1600</t>
  </si>
  <si>
    <t>in 6 doses (at 15:22, 20:30, 21:30, 04:00, 12:47, and 13:27).</t>
  </si>
  <si>
    <t>3 x 4 doses (at 00:23, 01:41, and 10:00).</t>
  </si>
  <si>
    <t>250 QID</t>
  </si>
  <si>
    <t xml:space="preserve">20 days of therapy </t>
  </si>
  <si>
    <t xml:space="preserve">200 BID </t>
  </si>
  <si>
    <t xml:space="preserve">200 mg followed by 100 mg daily </t>
  </si>
  <si>
    <t>490 mg over 19 days, then additional 44 mg</t>
  </si>
  <si>
    <t>80 mg/h</t>
  </si>
  <si>
    <t>580 over 4 days</t>
  </si>
  <si>
    <t>170 mg</t>
  </si>
  <si>
    <t>5 mg / 5 h</t>
  </si>
  <si>
    <t>20, 1150</t>
  </si>
  <si>
    <t>i.m., i.v.</t>
  </si>
  <si>
    <t>2 x 10 mg i.m., 1150 mg iv in boluses as high as 200 mg</t>
  </si>
  <si>
    <t>cumulative dose of 61 mg over a 6-hour period</t>
  </si>
  <si>
    <t>370 in total</t>
  </si>
  <si>
    <t>total dose of 1800 (36 h)</t>
  </si>
  <si>
    <t>1 mg/min for 6 hours and then 0.5 mg/min for 18 hours was started after administrating 150 mg bolus</t>
  </si>
  <si>
    <t>800, 400</t>
  </si>
  <si>
    <t>1000, 750</t>
  </si>
  <si>
    <t>250 mg QID, 6 months earlier, which was decreased to 250 mg TID</t>
  </si>
  <si>
    <t>started 2 days ealier</t>
  </si>
  <si>
    <t>acute overdose</t>
  </si>
  <si>
    <t>250 q6h</t>
  </si>
  <si>
    <t>administration into left anterior descending artery</t>
  </si>
  <si>
    <t>in 15 sec</t>
  </si>
  <si>
    <t>repeated injections of 5 mg/kg</t>
  </si>
  <si>
    <t>1000 (ceftriaxone)</t>
  </si>
  <si>
    <t>one tablet of unknown strength twice daily</t>
  </si>
  <si>
    <t>SD, 2 tablets</t>
  </si>
  <si>
    <t>in total for 24h</t>
  </si>
  <si>
    <t>up to 15</t>
  </si>
  <si>
    <t xml:space="preserve">over 14h </t>
  </si>
  <si>
    <t>10 mg Q6h</t>
  </si>
  <si>
    <t>started 1 week before admission</t>
  </si>
  <si>
    <t>i.c.</t>
  </si>
  <si>
    <t>120 - 140</t>
  </si>
  <si>
    <t>200/d,  40/d, 1 TID</t>
  </si>
  <si>
    <t>500 QID</t>
  </si>
  <si>
    <t>0.4 mg/kg</t>
  </si>
  <si>
    <t>8000, 3000</t>
  </si>
  <si>
    <t>0.25 BID</t>
  </si>
  <si>
    <t>150 BID</t>
  </si>
  <si>
    <t>400 - 800, 150</t>
  </si>
  <si>
    <t>2.5 mg per capsules (2 capsules 3 times a day)</t>
  </si>
  <si>
    <t>96 - 320</t>
  </si>
  <si>
    <t>150 - 200</t>
  </si>
  <si>
    <t>He has started loperamide when he run out of oxycodone</t>
  </si>
  <si>
    <t>150 - 400</t>
  </si>
  <si>
    <t>75 to 200 (2-mg tablets) of loperamide daily over a 2-year</t>
  </si>
  <si>
    <t xml:space="preserve">MD, over 10 days period </t>
  </si>
  <si>
    <t xml:space="preserve">up to 500 </t>
  </si>
  <si>
    <r>
      <t>0.2 mg</t>
    </r>
    <r>
      <rPr>
        <sz val="11"/>
        <color theme="1"/>
        <rFont val="Calibri"/>
        <family val="2"/>
      </rPr>
      <t>/kg/min</t>
    </r>
  </si>
  <si>
    <r>
      <t>0.01 mg</t>
    </r>
    <r>
      <rPr>
        <sz val="11"/>
        <color theme="1"/>
        <rFont val="Calibri"/>
        <family val="2"/>
      </rPr>
      <t>/kg/min</t>
    </r>
  </si>
  <si>
    <t>20 mg/kg</t>
  </si>
  <si>
    <t>75 mg/kg</t>
  </si>
  <si>
    <t>400 - 600</t>
  </si>
  <si>
    <t>80 - 200</t>
  </si>
  <si>
    <t>glyburide, lisinopril, furosemide, colace, hydrocodone/acetaminophen, and zolpidem</t>
  </si>
  <si>
    <t xml:space="preserve"> inpateint</t>
  </si>
  <si>
    <t>Postoperatively:  epinephrine, intravenous amiodarone, dopamine, intravenous fentanyl, cefazolin, famotidine</t>
  </si>
  <si>
    <t>460 BID</t>
  </si>
  <si>
    <t>daily + in two dose (0,5 mg BD) 
1st: 20 mg fluoxetine + 5 mg olanzapine
2nd: 40 mg fluoxetine + 0,5 mg clonazepam(BD)
3rd: 40 mg fluoxetine + 0,5mg clonazepam (BD) + 2,5 mg olanzapine
4th: 40 mg fluoxetine + 0,5mg clonazepam (BD)
5th: 60 mg fluoxetine + 0,5mg clonazepam(BD) + rispeidone 0.25 (then 0,5 and 0,75)</t>
  </si>
  <si>
    <t>350, 60, 25, 3, 999, 50, 150, 30, 10</t>
  </si>
  <si>
    <t>50 mg TID and 200 mg QHS, 60 mg OD, 25 mg OD, 1 mg TID, 333 mg TID, 25 mg BID, 150 mg OD, 30 mg QHS, 10 mg OD</t>
  </si>
  <si>
    <t>domperidone</t>
  </si>
  <si>
    <t>Domperidone initiated the day before fluconazole, amoxicillin/clavulanate and gentamicin, Vancomycin, prednisone was used but  Vancomycin was added later.
Paper contains tabele with overview of dospital course including day, QTc, doses and other drugs, elevated C-reactive protein serumconcentration (28.9 mg/dL), urea 23.0 mg/dl, serum antinuclear factor concentration was 800 U/L and anti-dsDNA was positive, 
Approximately 6 weekslater, torsade de pointes developed again. One week earlier, fluconazole (100 mg/day intravenously,adjusted to the woman'simpaired renal function, with creatinine clearance 20 mL/min</t>
  </si>
  <si>
    <t xml:space="preserve">6 months </t>
  </si>
  <si>
    <t>160 TID, 50 QID, 0.15 TID</t>
  </si>
  <si>
    <t>480, 200, 0.45</t>
  </si>
  <si>
    <t>since 3 months</t>
  </si>
  <si>
    <t xml:space="preserve">Atenolol, warfarin, amlodipine, lisinopril-hydrochlorothiazide, glipizide, terbinafine, atorvastatin, allopurinol, cefpodoxime, doxycycline, magesium sulfate, amiodarone </t>
  </si>
  <si>
    <t>40, 1600, 4,  68, 675</t>
  </si>
  <si>
    <t>Olanzapine, Amisulpride, Biperiden, Benperidol, Lithium carbonate</t>
  </si>
  <si>
    <t xml:space="preserve"> 7-day course of cefpodoxime and doxycycline. He had a history of minimally prolonged QTc interval, measured, for example, at 452 msec while in sinus bradycardia 7 years earlier. Ibutilide was given for pharmacologic conversion to sinus rhyth, but shortly after infusion his atral fibrillation resolved and he developed ventricular bigeminy with intermittent episode of sustained polymorphic VT. </t>
  </si>
  <si>
    <t>25 BID, 40 QD, 5 BID</t>
  </si>
  <si>
    <t>50, 40, 10</t>
  </si>
  <si>
    <t xml:space="preserve">SD, overdose, empty bottle of 100 mg tablets + 600 mg tablets
amantadine regular 100 mg twice daily </t>
  </si>
  <si>
    <t>triazolam</t>
  </si>
  <si>
    <t xml:space="preserve">SD, overdose, regular 0.125 mg/day </t>
  </si>
  <si>
    <t>Regularly she was being treated with eperisone (150 mg/day), nifedipine (40 mg/day), and triazolam (0.125 mg/day); White blood cell count 6.8 × 103/mm3, creatine kinase-MB 2 IU/L, troponin I 0.05 ng/mL, albumin 4.0 mg/dL. Liver function tests revealed that the aspartate transaminase was 22 IU/L and the alanine aminotransferase was 15 IU/L, triazolam 110.8 ng/mL (therapeutic
range, &lt;1.4 ng/mL), and nifedipine 49.2 ng/mL (therapeutic range, 26.1–49.8 ng/mL)</t>
  </si>
  <si>
    <t>Medications recorded by EMS were hormone-replacement therapy, morphine sulfate, and cimetidine; after her arrival in the ED, the patient was noted to have been prescribed nortriptyline and fluoxetine.</t>
  </si>
  <si>
    <t>40, 25</t>
  </si>
  <si>
    <t>20 BID, 25 QD</t>
  </si>
  <si>
    <t>5 QD, 25 QD, 20 QD, 1000 BID</t>
  </si>
  <si>
    <t>5, 25, 20, 2000</t>
  </si>
  <si>
    <t>250, 4</t>
  </si>
  <si>
    <t>200, 175, 15, 40, 150, 1tab, 160</t>
  </si>
  <si>
    <t>1, ?</t>
  </si>
  <si>
    <t>0.5 BID, ?</t>
  </si>
  <si>
    <t>100, 100, 27.5, 4000, 5, 50, 20, 40, 32 u, 10 u, 100/200, ?</t>
  </si>
  <si>
    <t>up to 4000</t>
  </si>
  <si>
    <t>500 (levofloxacin)</t>
  </si>
  <si>
    <t>i.v. (levofloxacin)</t>
  </si>
  <si>
    <t>250 Q6H</t>
  </si>
  <si>
    <t>Disopyramide, dilitiazem, nitrates</t>
  </si>
  <si>
    <t>100 TID, 30 TID</t>
  </si>
  <si>
    <t>300, 90</t>
  </si>
  <si>
    <t>15 mg a week, 4 mg a day</t>
  </si>
  <si>
    <t>60, 10, 400, 2000, 500</t>
  </si>
  <si>
    <t>60, 10, 200 BID, 2000, 250 BID</t>
  </si>
  <si>
    <t>10, 5, 25</t>
  </si>
  <si>
    <t>10 QD, 2.5 BID, 25 QD</t>
  </si>
  <si>
    <t>100, 5, 25, 1</t>
  </si>
  <si>
    <t>2, 8, 30, 20, 60, 60</t>
  </si>
  <si>
    <t xml:space="preserve">He was prescribed moxifloxacin and naproxen, but after taking only one dose of each, he presented to the emergency department. He was admitted and treated for pneumonia with azithromycin 500 mg IV q24 h and moxifloxacin 400 mg IV q24 h. Initial potassium 3,3 mmol/L, two days after admission he suffered several runs of non-sustained TdP </t>
  </si>
  <si>
    <t>?, 500</t>
  </si>
  <si>
    <t xml:space="preserve"> 120 every Monday, 5 QD, ?, ? </t>
  </si>
  <si>
    <t>bolus followed by 600mg orally daily</t>
  </si>
  <si>
    <t>aspirin, lisinopril, hydrochlorthiazide, OTC vitamins</t>
  </si>
  <si>
    <t>81, 5, 12.5, ?</t>
  </si>
  <si>
    <t>0.125, 1000, 4, 0.1, 20, 1, 40</t>
  </si>
  <si>
    <t>19.2, (80+12.5), 100, 20</t>
  </si>
  <si>
    <t>25 TID</t>
  </si>
  <si>
    <t>0.225, 100, ?</t>
  </si>
  <si>
    <t>20, 240, 0.125, ?, 6, ?</t>
  </si>
  <si>
    <t>100, 10 as needed</t>
  </si>
  <si>
    <t>atorvastatin, fluoxetine, losartan, amlodipine, alprazolam, atenolol, isosorbide, cimetidine, clopidogrel, bumetanide, albuterol, atrovent, meloxicam, pantoprazole, NTG</t>
  </si>
  <si>
    <t>80 mg qhs, 20 mg daily, 100 mg daily, 5 mg daily, 0.25 mg TID, 100 mg daily, 60 mg daily,300 mg daily, 75 mg daily, 1 mg daily, inhaler PRN, 15 mg daily, 40 mg daily, 0.4 mg PRN</t>
  </si>
  <si>
    <t>80, 20, 100, 5, 0.75, 100, 60, 300, 75, 1, ?, 15, 40, ?</t>
  </si>
  <si>
    <t>3 mg/kg</t>
  </si>
  <si>
    <t>200, 60, 1563.920, 2.5, 20, 4</t>
  </si>
  <si>
    <t>200 QD, 60 QD, 40 mEq QD, 2.5 QD, 20 QD, 2 BID</t>
  </si>
  <si>
    <t>325, 7.5, 20, ?, 160, 15, 40, 0.15, 2, 25, ?</t>
  </si>
  <si>
    <t>20, 5, 80, 20, 2000, 1200</t>
  </si>
  <si>
    <t>100, 200, 2.5, 8, 25/37.5</t>
  </si>
  <si>
    <t>?, 0.125, ?</t>
  </si>
  <si>
    <t>unknown; 20-25 tablets, SD overdose</t>
  </si>
  <si>
    <t>300, 100, 50</t>
  </si>
  <si>
    <t>400, 200, 2, 20000, 20, 4-6</t>
  </si>
  <si>
    <t>450, 900</t>
  </si>
  <si>
    <t>0.125, 320</t>
  </si>
  <si>
    <t>0.125 QD, 160 BID</t>
  </si>
  <si>
    <t>200, 320</t>
  </si>
  <si>
    <t>50, 200, ?, ?</t>
  </si>
  <si>
    <t>JTc = 539 ms,  Concominant drugs: β-blockers, ACE inhibitors, furosemide, potassium, spironolactone</t>
  </si>
  <si>
    <t>40 BID, 300 Q6H</t>
  </si>
  <si>
    <t>80, 1200</t>
  </si>
  <si>
    <t>?, 1000, 300, 600, 600</t>
  </si>
  <si>
    <t>furosemide 80 mg bid, hydrochlorothiazide 25 mg qd; potassium chloride 16 mEq bid; captopril 50 mg tid; warfarin (dose adjusted to INR 2–3); cisapride 10 mg tid (2 × 5-mg tablets) for nausea; oxazepam 15 mg qhs; and budesonide, albuterol, salmeterol, and ipratropium bromide inhalers. These medications were continued on admission; however, the potassium chloride was reduced to 16 mEq daily, her captopril decreased to 25 mg tid, and the cisapride was inadvertently ordered as 20 mg tid (2 × 10-mg tablets). Also, intravenous trimethoprim/
sulfamethoxazole 10 mL q8h</t>
  </si>
  <si>
    <t>Her medications also included transdermal nitroglycerin, iron, erythropoietin, calcitriol, calcium acetate, ipratropium inhaler</t>
  </si>
  <si>
    <t>His medications also included erythropoietin, furosemide, alprazolam, amlodipine, ranitidine, iron, temazepam, aspirin, nitroglycerin, methocarbamol, and cisapride 10 mg before meals and at bedtime.</t>
  </si>
  <si>
    <t xml:space="preserve">Few days before she was treated with ceftriaxone 2000 iv daily </t>
  </si>
  <si>
    <t>50, 100/25, 40,75</t>
  </si>
  <si>
    <t>At admission, the patient was taking an angiotensin converting enzyme (ACE) inhibitor, a nitrate preparation, oral anticoagulant therapy, intravenous furosemide and dopamine at an infusion rate of 2.5 y/kg/min. 20 days later amiodarone (p.o.) was started again at a dose of 200 mg/day. On the third day of treatment, a new episode of asymptomatic self-limiting TdP was observed. Again, the serum potassium level was normal (3.9 mEq/l) and the standard ECG showed a slight prolongation of the QT interval (440 ms). Amiodarone was finally stopped.</t>
  </si>
  <si>
    <t>10, ?, 4</t>
  </si>
  <si>
    <t>His only other medications were iron sulfate, multivitamins, nystatin troche, and ketoconazole. Ten days of trimethoprim/suIfamethoxazole therapy were given before severe thrombocytopenia occurred, necessitating its discontinuation.</t>
  </si>
  <si>
    <t>Other medications: antispasmodic (butylhyoscine bromide), an anti-inflammatory (ketoralac) and analgesics (paracetamol and tramadol)</t>
  </si>
  <si>
    <t>"a few" 20-mg capsules of fluoxetine and 1-mg tablets of benztropine.</t>
  </si>
  <si>
    <t xml:space="preserve">In addition: aztreonam, sucralfate, acetaminophen, clindamycin. Discharged from an alcohol detoxification program 4 weeks before amission but continued to drink until 2 weeks before admission. </t>
  </si>
  <si>
    <t>150 mg bid, 300 mg qhs, 50 mg bid, 0.5 mg bid, 5000 UI bid</t>
  </si>
  <si>
    <t>300, 300, 100, 1, ?</t>
  </si>
  <si>
    <t>? + ?, 80, 1563.920, 0.25-0.5, 5, ?</t>
  </si>
  <si>
    <t>?, 100, 12.5</t>
  </si>
  <si>
    <t>20, 2550, 10, 10</t>
  </si>
  <si>
    <t>10, 25, ?, 100 + ?, 80</t>
  </si>
  <si>
    <t>60, 30, 5, 300, 2250</t>
  </si>
  <si>
    <t>0.125, 20, ?, ?</t>
  </si>
  <si>
    <t>5, ?</t>
  </si>
  <si>
    <t>0.5, ?, 15</t>
  </si>
  <si>
    <t>150, ?</t>
  </si>
  <si>
    <t>750, 400, 2.5</t>
  </si>
  <si>
    <t>200, 40, 3</t>
  </si>
  <si>
    <t>150, 1000, 1000, 4000, 200, 40, ?, 4</t>
  </si>
  <si>
    <t>15, 0.25, 40, 25</t>
  </si>
  <si>
    <t>240, 320</t>
  </si>
  <si>
    <t>3600, 60, ?</t>
  </si>
  <si>
    <t>50, 900, 80, 5, 0.125</t>
  </si>
  <si>
    <t>400, 250, 2000</t>
  </si>
  <si>
    <t>400, 1200, 1000, ?</t>
  </si>
  <si>
    <r>
      <t>0.1</t>
    </r>
    <r>
      <rPr>
        <sz val="11"/>
        <color theme="1"/>
        <rFont val="Calibri"/>
        <family val="2"/>
      </rPr>
      <t>, 5, 20</t>
    </r>
  </si>
  <si>
    <r>
      <t>200, 0.1</t>
    </r>
    <r>
      <rPr>
        <sz val="11"/>
        <color theme="1"/>
        <rFont val="Calibri"/>
        <family val="2"/>
      </rPr>
      <t xml:space="preserve">, 50 </t>
    </r>
  </si>
  <si>
    <t>1200, 900, 150</t>
  </si>
  <si>
    <t>800, 1000, 5, 5, 40, 80, 8, 10, 1, 9000, 9000</t>
  </si>
  <si>
    <t>60, 40, ?</t>
  </si>
  <si>
    <t>initiated at ER</t>
  </si>
  <si>
    <t>50, 100, ?</t>
  </si>
  <si>
    <t>150 + 300, 0.4</t>
  </si>
  <si>
    <t>30, ?</t>
  </si>
  <si>
    <t>?, 400, 200, 300, 400</t>
  </si>
  <si>
    <t>0.28, 25, 1200, 100, 40</t>
  </si>
  <si>
    <t xml:space="preserve">piperacillin/tazobactam, vancomycin, trimethoprim/sulfamethoxazole, frusemide, prednisolone, pantoprazole, filgrastim, tranexamic acid </t>
  </si>
  <si>
    <t>9000, 1000, 540/1200, 240, 7.5, 40, 0.3, 500</t>
  </si>
  <si>
    <t>i.v., i.v., p.o., i.v., p.o., i.v., s.c., p.o.</t>
  </si>
  <si>
    <t>125, 600, 400, 300</t>
  </si>
  <si>
    <t>8, 40</t>
  </si>
  <si>
    <t>180, 1000</t>
  </si>
  <si>
    <t xml:space="preserve"> theophylline level was 5.3 μg/ml, CK-MB: 19</t>
  </si>
  <si>
    <t>N-desmethylloperamide levels  9.8 ng/ml</t>
  </si>
  <si>
    <t>cimetidine was 6 μg /mL (therapeutic range, 0.5–1.5 μg/mL)</t>
  </si>
  <si>
    <t>18000 - 28000</t>
  </si>
  <si>
    <t>500000 - 2200000</t>
  </si>
  <si>
    <t>500 - 2500</t>
  </si>
  <si>
    <t>590-2500</t>
  </si>
  <si>
    <t>2000 - 5000</t>
  </si>
  <si>
    <t>4000 - 6000</t>
  </si>
  <si>
    <t>1.512, 2.699, 2.075, 1.680, 895,  &lt;100</t>
  </si>
  <si>
    <t>10000, 6000</t>
  </si>
  <si>
    <t>11100, 10200, 4100</t>
  </si>
  <si>
    <t xml:space="preserve">Concentration of thioridazine 14 µmol/l (therapuetic range 0.3 - 5 µmol/l), Conclusion: magnesium may be useful as emergency treatment for torsades de pointes ventricular tachycardia, but other modes of therapy should be promptly initiated after its administration. </t>
  </si>
  <si>
    <t>1000 - 2000</t>
  </si>
  <si>
    <t>4000 - 10000</t>
  </si>
  <si>
    <t>3000 - 6000</t>
  </si>
  <si>
    <t>&gt; 25000</t>
  </si>
  <si>
    <t>Suspected drug's conc 288 μmol/L (therapeutic range 0.0045–0.0105 μmol/L)</t>
  </si>
  <si>
    <r>
      <t xml:space="preserve">Concentration: 76 nmol/l. Before Almokalant QTc = 398 msec. Almokalant given as 4.5 mg over a 10-minute period in nine other patients showed an increase of the corrected QT interval from 445 </t>
    </r>
    <r>
      <rPr>
        <sz val="11"/>
        <color theme="1"/>
        <rFont val="Calibri"/>
        <family val="2"/>
        <charset val="238"/>
      </rPr>
      <t>±</t>
    </r>
    <r>
      <rPr>
        <sz val="11"/>
        <color theme="1"/>
        <rFont val="Calibri"/>
        <family val="2"/>
        <scheme val="minor"/>
      </rPr>
      <t xml:space="preserve"> 18 to 548 </t>
    </r>
    <r>
      <rPr>
        <sz val="11"/>
        <color theme="1"/>
        <rFont val="Calibri"/>
        <family val="2"/>
        <charset val="238"/>
      </rPr>
      <t>±</t>
    </r>
    <r>
      <rPr>
        <sz val="11"/>
        <color theme="1"/>
        <rFont val="Calibri"/>
        <family val="2"/>
        <scheme val="minor"/>
      </rPr>
      <t xml:space="preserve"> 53 msec, at a plasma concentration of 390 </t>
    </r>
    <r>
      <rPr>
        <sz val="11"/>
        <color theme="1"/>
        <rFont val="Calibri"/>
        <family val="2"/>
        <charset val="238"/>
      </rPr>
      <t>±</t>
    </r>
    <r>
      <rPr>
        <sz val="11"/>
        <color theme="1"/>
        <rFont val="Calibri"/>
        <family val="2"/>
        <scheme val="minor"/>
      </rPr>
      <t xml:space="preserve"> 157 nmol/L. </t>
    </r>
  </si>
  <si>
    <t>1000 - 3000</t>
  </si>
  <si>
    <t>Drug concentration 830 µmol/l (therapeutic range 0.0045 to 0.0105 µmol/l)</t>
  </si>
  <si>
    <t>serum: 700, 500</t>
  </si>
  <si>
    <t>0.5 - 2.2</t>
  </si>
  <si>
    <t>5000 - 6000</t>
  </si>
  <si>
    <t>0.77, 0.79</t>
  </si>
  <si>
    <t>3.5, 4</t>
  </si>
  <si>
    <t>4.3, 3.1</t>
  </si>
  <si>
    <t>In the paper is written "the blood tests and electrolyte levels (potassium=3.7 mg/dl, magnesium=2.2 mg/dl) drawn in the ER were within normal limits". As the 3.7 mg/dl is below the limit, it was assumed that there was mistake with unites, and it should be mmol/l.</t>
  </si>
  <si>
    <t>"and potassium, 3.7 mg/dL (reference, 3.6-5.1 mg/dL)", as the given reference was 3.6-5.1, it was assumed that there was mistake with units and it supposed to be mmol/l</t>
  </si>
  <si>
    <t xml:space="preserve">Oxygen saturation, 96% on room air, creatinine clearance was &gt;60 mL/min, in the absence of citalopram overdose or liver or renal dysfunction, our presumptive diagnosis was concealed congenital LQTS that was unmasked by citalopram. Patient was switched from fluoxetine 4 weeks before the presentation. Diagnosis was concealed congenital LQTS that was unmasked by citalopram. 
Potassium value was convert from mg/dl to mmol/l, but it is possible that there was mistake in the paper. </t>
  </si>
  <si>
    <t>0.5, 0.75</t>
  </si>
  <si>
    <t>0.55, 0.7</t>
  </si>
  <si>
    <t>0.6, 1.05</t>
  </si>
  <si>
    <t>0.7 - 0.75</t>
  </si>
  <si>
    <t>0.6172, 0.6172</t>
  </si>
  <si>
    <t>0.6172, 1.2755</t>
  </si>
  <si>
    <t>0.7817, 1.0286</t>
  </si>
  <si>
    <t>0.8229, 0.9463, 0.9463</t>
  </si>
  <si>
    <t>1.25, 0.7</t>
  </si>
  <si>
    <t xml:space="preserve">1.25, 1.05 </t>
  </si>
  <si>
    <t>1.35, 0.95</t>
  </si>
  <si>
    <t xml:space="preserve">"The serum magnesium level was 1.5 mg/dL (range 1.8-2.3); sodium 137 mg/dL, potassium 4.0 mg/dL, chloride 101 mg/dL, and bicarbonate 25 mg/dL." The unites for choride and bicarbonate were converted to mmol/l but it is possible, that there was mistake in the paper. </t>
  </si>
  <si>
    <t>1.7986, 2.1040, 2.6923</t>
  </si>
  <si>
    <t>/365</t>
  </si>
  <si>
    <t>/570</t>
  </si>
  <si>
    <t>/385</t>
  </si>
  <si>
    <t>/392</t>
  </si>
  <si>
    <t>/396</t>
  </si>
  <si>
    <t>Stein, 1990</t>
  </si>
  <si>
    <t>40 mg every 4 months</t>
  </si>
  <si>
    <t>for 1 week before presenting to the hospital</t>
  </si>
  <si>
    <t>arterial hypertension and depression, the patient underwent knee replacement for osteoarthritis</t>
  </si>
  <si>
    <t xml:space="preserve">Baseline QTc: 460 ms </t>
  </si>
  <si>
    <t xml:space="preserve">started in the hospital </t>
  </si>
  <si>
    <t xml:space="preserve">Baseline QTc 430ms, QRS 110 ms </t>
  </si>
  <si>
    <t xml:space="preserve">Baseline QTc 450 ms </t>
  </si>
  <si>
    <t>His initial blood laboratory workup showed the following values: blood sugar 238 mg/dL, glomerular filtration rate (GFR) 56 mL/min, creatine kinase MB (CK-MB) 18.38 ng/mL, and troponin 0.240 ng/mL.
He began suffering from multiple runs of sustained ventricular tachycardia and was started on amiodarone initially. The rhythm progressed to TdP, and a lidocaine drip was started immediately. 
His ECG three months prior to the event showed a ventricular paced rhythm with a QTcof 498 ms and an ECG QSR duration of 177 ms.
After an extensive review of the patient’s medications, his prolonged QT was attributed to the rare side effect of androgen suppression therapy with lupron (leuprolide).</t>
  </si>
  <si>
    <t>Lidocaine drip, magnesium sulfate, later lidocaine was discontinued and mexiletine and propranolol were stareted. The patient did not receive any further treatment with lupron (leuprolide) after this event.</t>
  </si>
  <si>
    <t>n the six-month follow-up visit, the patient revealed that he had not suffered from any further episodes of ventricular tachycardia or ventricular fibrillation.</t>
  </si>
  <si>
    <t>fluoxetine, omeprazol, bisoprolol, pravastatin, aspirin, enalapril, paracetamol</t>
  </si>
  <si>
    <t>The patient was discharged asymptomatic 4 days after admission on no antiarrhythmic therapy. She was only advised to refrain from drinking large amounts of grapefruit juice.</t>
  </si>
  <si>
    <t>She subsequently improved and was discharged to home after 27 days in the hospital.</t>
  </si>
  <si>
    <t>He has since had no further ventricular arrhythmias at over 18 months of follow-up.</t>
  </si>
  <si>
    <t>defibrillations, dofetilide was discontinued and his BiV-ICD was reprogrammed to pace at 100 beats/minute to decrease the risk of torsades de pointes.</t>
  </si>
  <si>
    <t>Katenserin was withdrawn</t>
  </si>
  <si>
    <t>After drug withdrawal, two Holter records performed one and two weeks later, showed normal QT and QTc intervals.</t>
  </si>
  <si>
    <t>She was defibrillated once with 120 J.</t>
  </si>
  <si>
    <t>large dose</t>
  </si>
  <si>
    <t>Suspected drug's conc 2845 nmol/L, LQTS</t>
  </si>
  <si>
    <t>Within 30 minutes,
the patient’s arrhythmias completely ceased despite increasing serum levels of doxepin. During the next 2 days, the QT interval completely normalized and the patient remained free of symptoms.</t>
  </si>
  <si>
    <t>The remainder of the patient’s hospital stay was relatively uneventful with no further episodes of arrhythmias, and she was discharged home on the ninth day of hospitalization.</t>
  </si>
  <si>
    <t>spontaneously resolved</t>
  </si>
  <si>
    <t>The in-hospital care was uncomplicated, and no recurrent cardiac events were recorded. The patient was discharged in a stable condition on the fifth day of hospitalization.</t>
  </si>
  <si>
    <t>After 48 h, she presented a stable narrow QRS sinus rhythm, with no arrhythmia. A definitive pacemaker was implanted, and she was discharged with normalized renal function.</t>
  </si>
  <si>
    <t>Urea was 66 mg/dl</t>
  </si>
  <si>
    <t>Electrical cardioversion, the flecainide was stopped</t>
  </si>
  <si>
    <t>She did not have any recurrence of torsades de pointes or any other ventricular arrhythmia. Unfortunately, she was transitioned to comfort care on day 18 of the intensive care unit stay after a failed extubation.</t>
  </si>
  <si>
    <t xml:space="preserve">Amiodarone and loratadine were discontinued </t>
  </si>
  <si>
    <t>TdP was self-terminated and did not require additional therapy</t>
  </si>
  <si>
    <t>The patient selfdischarged from hospital 5 days after extubation.</t>
  </si>
  <si>
    <t>Serum electrolytes and magnesium levels
were all within normal limits.</t>
  </si>
  <si>
    <t>At 6 months of follow up, he was clinically stable with the QT interval prolongation no longer present (QT ~418 ms, QTc ~438 ms).</t>
  </si>
  <si>
    <t>Normalization of QTc without the need for an antiarrhythmic agent or permanent pacemaker placement only after cessation of loperamide, strongly supports a causal relationship although the exact mechanism still remains unclear.</t>
  </si>
  <si>
    <t>patient's recovery was uneventful</t>
  </si>
  <si>
    <t>Arrhythmias responded well to lidocaine therapy</t>
  </si>
  <si>
    <t>20 (citalopram)</t>
  </si>
  <si>
    <t>Charcoal and sorbitol, 2 ampules of NaHCO, were given intravenously and a continuous NaHC03 infusion was begun. 2 hours later increasing polymorphous ventricular ectopy and ventricular tachycardia were noted. Lidocaine and additional sodium bicarbonate failed to control the ectopy, and torsades de pointes associated with hypotension developed. External pacing was not tolerated, and an isoproterenol infusion was started which restored sinus rhythm. A steadily increasing dosage of isoproterenol was required
to control periodic episodes of torsades. A transvenous pacemaker was placed and overdrive pacing successfully controlled her dysrhythmia.</t>
  </si>
  <si>
    <t>The amiodarone was discontinued, and phenytoin 300 mg per day was recommenced</t>
  </si>
  <si>
    <t xml:space="preserve">Resuscitation </t>
  </si>
  <si>
    <t>chronic haemodialysis for terminal nephropathy</t>
  </si>
  <si>
    <t>The patient recovered from the side effects of oxaliplatin and was eventually discharged.</t>
  </si>
  <si>
    <t>The patient required prolonged ventilatory support for aspiration pneumonitis and was extubated on day 8 of hospitalization and transferred to a psychiatric facility on day 9</t>
  </si>
  <si>
    <t>The patientwas subsequently withdrawn from lidocaine therapy and consented to invasive studies that she had previously refused.</t>
  </si>
  <si>
    <t>In follow-up, the patient appeared well and had normalization of laboratory values, electrocardiogram, and LVEF</t>
  </si>
  <si>
    <t>The TdP did not recur.</t>
  </si>
  <si>
    <t>There were no further episodes of torsade de pointes.</t>
  </si>
  <si>
    <t>Investigation showed a haemoglobin concentration of 134 g/l and a normal white cell count.</t>
  </si>
  <si>
    <t>treating the hypocalcemia</t>
  </si>
  <si>
    <t>The QT prolongation was corrected.</t>
  </si>
  <si>
    <t xml:space="preserve">Levomethadyl, alendronate, vit D, calcium supplementation </t>
  </si>
  <si>
    <t>the patient did receive a single dose of buprenorphine 12 mg sublingually and amiodarone 150 mg intravenously 35 and 38 h after his reported ingestion, respectively</t>
  </si>
  <si>
    <t>no further arrhythmias</t>
  </si>
  <si>
    <t xml:space="preserve">major depression, chronic osteoarthritis and hypertension </t>
  </si>
  <si>
    <t>120, 200</t>
  </si>
  <si>
    <t>TdP disappeared</t>
  </si>
  <si>
    <t xml:space="preserve">Episode was not associated with hypocalcemia, hypomagnesemia, hypokalemia, with no evidence of digoxin toxicity with a serum digoxin level of 0.6 ng/ml </t>
  </si>
  <si>
    <t xml:space="preserve">discontinuance of the butamine infusion, a boluse injection of propranolol was administered </t>
  </si>
  <si>
    <t>Gnanapandithan, 2021</t>
  </si>
  <si>
    <t>Baseline QTc was 436 ms</t>
  </si>
  <si>
    <t>Baseline QTc was 440 ms</t>
  </si>
  <si>
    <t>Baseline QTc was 424 ms</t>
  </si>
  <si>
    <t>Baseline QTc was 448 ms</t>
  </si>
  <si>
    <t xml:space="preserve">250, ?, ? </t>
  </si>
  <si>
    <t>125 BID, 1 QID</t>
  </si>
  <si>
    <t>No further episodes of torsade de pointes were noted</t>
  </si>
  <si>
    <t>2 g IV magnesium and 100 mEq IV sodium bicarbonate, IV isoproterenol</t>
  </si>
  <si>
    <t>400, 600, 1100</t>
  </si>
  <si>
    <t xml:space="preserve">DC shock </t>
  </si>
  <si>
    <t>She had an uneventful hospital course and was discharged home.</t>
  </si>
  <si>
    <t>sever depression, arterial hypertension was diagnosed</t>
  </si>
  <si>
    <t>SD, overdose, standard 100 mg/d</t>
  </si>
  <si>
    <t>vasomotor rhinitis</t>
  </si>
  <si>
    <t xml:space="preserve">accidental overdose </t>
  </si>
  <si>
    <t>suicide attempt, bipolar disorder, anxiety, hepatitis C, alcohol abuse, hypothyroidism, pulmonary hypertension, and asthma</t>
  </si>
  <si>
    <t>intentional overdose</t>
  </si>
  <si>
    <t>extensive history of poly-substance abuse presented after an outside hospital cardiac arrest that was recognized in the field to be caused by ventricular fibrillation of uncertain duration in the field</t>
  </si>
  <si>
    <t>suicide attempt, mental retardation and depression with psychotic features</t>
  </si>
  <si>
    <t>sucide attempt</t>
  </si>
  <si>
    <t>she had ingested 25 to 30 astemizole tablets (10 mg each) for severe influenza symptoms</t>
  </si>
  <si>
    <t xml:space="preserve">allergic thinitis </t>
  </si>
  <si>
    <t>suicide</t>
  </si>
  <si>
    <t xml:space="preserve">suicide attempt, hypertension </t>
  </si>
  <si>
    <t>Suspected drug's daily dose [mg]
(or [mg/kg] if indicated)</t>
  </si>
  <si>
    <t>Concomitant drugs</t>
  </si>
  <si>
    <t>Concomitant drugs' daily dose [mg]
(or [mg/kg]  if indicated)</t>
  </si>
  <si>
    <t>Concomitant drugs' dosing informatin</t>
  </si>
  <si>
    <t>Concomitant drugs' routes of administration</t>
  </si>
  <si>
    <t>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</si>
</sst>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9"/>
      <color indexed="81"/>
      <name val="Tahoma"/>
      <family val="2"/>
      <charset val="238"/>
    </font>
    <font>
      <b/>
      <sz val="9"/>
      <color indexed="81"/>
      <name val="Tahoma"/>
      <family val="2"/>
      <charset val="238"/>
    </font>
    <font>
      <sz val="8"/>
      <name val="Calibri"/>
      <family val="2"/>
      <scheme val="minor"/>
    </font>
    <font>
      <sz val="11"/>
      <name val="Calibri"/>
      <family val="2"/>
      <scheme val="minor"/>
    </font>
    <font>
      <sz val="11"/>
      <color rgb="FFFF0000"/>
      <name val="Calibri"/>
      <family val="2"/>
      <scheme val="minor"/>
    </font>
    <font>
      <b/>
      <sz val="11"/>
      <name val="Calibri"/>
      <family val="2"/>
      <charset val="238"/>
      <scheme val="minor"/>
    </font>
    <font>
      <sz val="11"/>
      <color theme="1"/>
      <name val="Calibri"/>
      <family val="2"/>
      <charset val="238"/>
    </font>
    <font>
      <sz val="11"/>
      <color theme="1"/>
      <name val="Calibri"/>
      <family val="2"/>
    </font>
    <font>
      <sz val="9"/>
      <color rgb="FF000000"/>
      <name val="Tahoma"/>
      <family val="2"/>
      <charset val="238"/>
    </font>
    <font>
      <u/>
      <sz val="11"/>
      <color theme="10"/>
      <name val="Calibri"/>
      <family val="2"/>
      <scheme val="minor"/>
    </font>
    <font>
      <sz val="11"/>
      <color theme="1"/>
      <name val="Calibri"/>
      <family val="2"/>
      <scheme val="minor"/>
    </font>
  </fonts>
  <fills count="22">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9BBB59"/>
        <bgColor indexed="64"/>
      </patternFill>
    </fill>
    <fill>
      <patternFill patternType="solid">
        <fgColor rgb="FFF5F8EE"/>
        <bgColor indexed="64"/>
      </patternFill>
    </fill>
    <fill>
      <patternFill patternType="solid">
        <fgColor rgb="FF4BACC6"/>
        <bgColor indexed="64"/>
      </patternFill>
    </fill>
    <fill>
      <patternFill patternType="solid">
        <fgColor rgb="FFEBF6F9"/>
        <bgColor indexed="64"/>
      </patternFill>
    </fill>
    <fill>
      <patternFill patternType="solid">
        <fgColor rgb="FF8064A2"/>
        <bgColor indexed="64"/>
      </patternFill>
    </fill>
    <fill>
      <patternFill patternType="solid">
        <fgColor rgb="FFF9F7FB"/>
        <bgColor indexed="64"/>
      </patternFill>
    </fill>
    <fill>
      <patternFill patternType="solid">
        <fgColor rgb="FF7F7F7F"/>
        <bgColor indexed="64"/>
      </patternFill>
    </fill>
    <fill>
      <patternFill patternType="solid">
        <fgColor rgb="FFE6E6E6"/>
        <bgColor indexed="64"/>
      </patternFill>
    </fill>
    <fill>
      <patternFill patternType="solid">
        <fgColor rgb="FFB9D4DD"/>
        <bgColor indexed="64"/>
      </patternFill>
    </fill>
  </fills>
  <borders count="11">
    <border>
      <left/>
      <right/>
      <top/>
      <bottom/>
      <diagonal/>
    </border>
    <border>
      <left/>
      <right/>
      <top/>
      <bottom style="thin">
        <color indexed="64"/>
      </bottom>
      <diagonal/>
    </border>
    <border>
      <left/>
      <right/>
      <top style="thin">
        <color indexed="64"/>
      </top>
      <bottom/>
      <diagonal/>
    </border>
    <border>
      <left/>
      <right/>
      <top style="thick">
        <color theme="5" tint="-0.249977111117893"/>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3">
    <xf numFmtId="0" fontId="0" fillId="0" borderId="0"/>
    <xf numFmtId="0" fontId="14" fillId="0" borderId="0" applyNumberFormat="0" applyFill="0" applyBorder="0" applyAlignment="0" applyProtection="0"/>
    <xf numFmtId="9" fontId="15" fillId="0" borderId="0" applyFont="0" applyFill="0" applyBorder="0" applyAlignment="0" applyProtection="0"/>
  </cellStyleXfs>
  <cellXfs count="203">
    <xf numFmtId="0" fontId="0" fillId="0" borderId="0" xfId="0"/>
    <xf numFmtId="0" fontId="0" fillId="0" borderId="0" xfId="0" applyNumberFormat="1" applyAlignment="1">
      <alignment horizontal="left" vertical="center"/>
    </xf>
    <xf numFmtId="0" fontId="0" fillId="0" borderId="0" xfId="0" applyNumberFormat="1" applyAlignment="1">
      <alignment horizontal="left" vertical="center"/>
    </xf>
    <xf numFmtId="0" fontId="0" fillId="2" borderId="0" xfId="0" applyNumberFormat="1" applyFill="1" applyAlignment="1">
      <alignment horizontal="left" vertical="center"/>
    </xf>
    <xf numFmtId="0" fontId="8" fillId="2" borderId="0" xfId="0" applyNumberFormat="1" applyFont="1" applyFill="1" applyAlignment="1">
      <alignment horizontal="left" vertical="center"/>
    </xf>
    <xf numFmtId="0" fontId="0" fillId="2" borderId="3" xfId="0" applyNumberFormat="1" applyFill="1" applyBorder="1" applyAlignment="1">
      <alignment horizontal="left" vertical="center"/>
    </xf>
    <xf numFmtId="0" fontId="0" fillId="2" borderId="0" xfId="0" applyNumberFormat="1" applyFill="1" applyBorder="1" applyAlignment="1">
      <alignment horizontal="left" vertical="center"/>
    </xf>
    <xf numFmtId="0" fontId="0" fillId="2" borderId="0" xfId="0" applyNumberFormat="1" applyFont="1" applyFill="1" applyAlignment="1">
      <alignment horizontal="left" vertical="center"/>
    </xf>
    <xf numFmtId="0" fontId="10" fillId="2" borderId="0" xfId="0" applyNumberFormat="1" applyFont="1" applyFill="1" applyAlignment="1">
      <alignment horizontal="center" vertical="center" wrapText="1"/>
    </xf>
    <xf numFmtId="0" fontId="10" fillId="4" borderId="0" xfId="0" applyNumberFormat="1" applyFont="1" applyFill="1" applyBorder="1" applyAlignment="1">
      <alignment horizontal="center" vertical="center" wrapText="1"/>
    </xf>
    <xf numFmtId="0" fontId="10" fillId="5" borderId="0" xfId="0" applyNumberFormat="1" applyFont="1" applyFill="1" applyBorder="1" applyAlignment="1">
      <alignment horizontal="center" vertical="center" wrapText="1"/>
    </xf>
    <xf numFmtId="0" fontId="10" fillId="6" borderId="0" xfId="0" applyNumberFormat="1" applyFont="1" applyFill="1" applyBorder="1" applyAlignment="1">
      <alignment horizontal="center" vertical="center" wrapText="1"/>
    </xf>
    <xf numFmtId="0" fontId="10" fillId="7" borderId="0" xfId="0" applyNumberFormat="1" applyFont="1" applyFill="1" applyBorder="1" applyAlignment="1">
      <alignment horizontal="center" vertical="center" wrapText="1"/>
    </xf>
    <xf numFmtId="0" fontId="10" fillId="13" borderId="0" xfId="0" applyNumberFormat="1" applyFont="1" applyFill="1" applyBorder="1" applyAlignment="1">
      <alignment horizontal="center" vertical="center" wrapText="1"/>
    </xf>
    <xf numFmtId="0" fontId="9" fillId="12" borderId="0" xfId="0" applyNumberFormat="1" applyFont="1" applyFill="1" applyBorder="1" applyAlignment="1">
      <alignment horizontal="left" vertical="center" wrapText="1"/>
    </xf>
    <xf numFmtId="0" fontId="0" fillId="16" borderId="0" xfId="0" applyNumberFormat="1" applyFont="1" applyFill="1" applyBorder="1" applyAlignment="1">
      <alignment horizontal="left" vertical="center" wrapText="1"/>
    </xf>
    <xf numFmtId="0" fontId="0" fillId="8" borderId="0" xfId="0" applyNumberFormat="1" applyFont="1" applyFill="1" applyBorder="1" applyAlignment="1">
      <alignment horizontal="left" vertical="center" wrapText="1"/>
    </xf>
    <xf numFmtId="0" fontId="0" fillId="9" borderId="0" xfId="0" applyNumberFormat="1" applyFont="1" applyFill="1" applyBorder="1" applyAlignment="1">
      <alignment horizontal="left" vertical="center" wrapText="1"/>
    </xf>
    <xf numFmtId="0" fontId="0" fillId="10" borderId="0" xfId="0" applyNumberFormat="1" applyFont="1" applyFill="1" applyBorder="1" applyAlignment="1">
      <alignment horizontal="left" vertical="center" wrapText="1"/>
    </xf>
    <xf numFmtId="0" fontId="0" fillId="11" borderId="0" xfId="0" applyNumberFormat="1" applyFont="1" applyFill="1" applyBorder="1" applyAlignment="1">
      <alignment horizontal="left" vertical="center" wrapText="1"/>
    </xf>
    <xf numFmtId="0" fontId="0" fillId="12" borderId="0" xfId="0" applyNumberFormat="1" applyFont="1" applyFill="1" applyBorder="1" applyAlignment="1">
      <alignment horizontal="left" vertical="center" wrapText="1"/>
    </xf>
    <xf numFmtId="0" fontId="0" fillId="14" borderId="0" xfId="0" applyNumberFormat="1" applyFont="1" applyFill="1" applyBorder="1" applyAlignment="1">
      <alignment horizontal="left" vertical="center" wrapText="1"/>
    </xf>
    <xf numFmtId="0" fontId="8" fillId="16" borderId="0" xfId="0" applyNumberFormat="1" applyFont="1" applyFill="1" applyBorder="1" applyAlignment="1">
      <alignment horizontal="left" vertical="center" wrapText="1"/>
    </xf>
    <xf numFmtId="0" fontId="8" fillId="8" borderId="0" xfId="0" applyNumberFormat="1" applyFont="1" applyFill="1" applyBorder="1" applyAlignment="1">
      <alignment horizontal="left" vertical="center" wrapText="1"/>
    </xf>
    <xf numFmtId="0" fontId="8" fillId="9" borderId="0" xfId="0" applyNumberFormat="1" applyFont="1" applyFill="1" applyBorder="1" applyAlignment="1">
      <alignment horizontal="left" vertical="center" wrapText="1"/>
    </xf>
    <xf numFmtId="0" fontId="8" fillId="10" borderId="0" xfId="0" applyNumberFormat="1" applyFont="1" applyFill="1" applyBorder="1" applyAlignment="1">
      <alignment horizontal="left" vertical="center" wrapText="1"/>
    </xf>
    <xf numFmtId="0" fontId="8" fillId="11" borderId="0" xfId="0" applyNumberFormat="1" applyFont="1" applyFill="1" applyBorder="1" applyAlignment="1">
      <alignment horizontal="left" vertical="center" wrapText="1"/>
    </xf>
    <xf numFmtId="0" fontId="8" fillId="12" borderId="0" xfId="0" applyNumberFormat="1" applyFont="1" applyFill="1" applyBorder="1" applyAlignment="1">
      <alignment horizontal="left" vertical="center" wrapText="1"/>
    </xf>
    <xf numFmtId="0" fontId="8" fillId="14" borderId="0" xfId="0" applyNumberFormat="1" applyFont="1" applyFill="1" applyBorder="1" applyAlignment="1">
      <alignment horizontal="left" vertical="center" wrapText="1"/>
    </xf>
    <xf numFmtId="0" fontId="0" fillId="0" borderId="0" xfId="0" applyNumberFormat="1" applyAlignment="1">
      <alignment horizontal="right" vertical="center"/>
    </xf>
    <xf numFmtId="0" fontId="10" fillId="15" borderId="1" xfId="0" applyNumberFormat="1" applyFont="1" applyFill="1" applyBorder="1" applyAlignment="1">
      <alignment horizontal="center" vertical="center" wrapText="1"/>
    </xf>
    <xf numFmtId="0" fontId="10" fillId="15" borderId="7" xfId="0" applyNumberFormat="1" applyFont="1" applyFill="1" applyBorder="1" applyAlignment="1">
      <alignment horizontal="center" vertical="center" wrapText="1"/>
    </xf>
    <xf numFmtId="0" fontId="0" fillId="16" borderId="9" xfId="0" applyNumberFormat="1" applyFont="1" applyFill="1" applyBorder="1" applyAlignment="1">
      <alignment horizontal="right" vertical="center" wrapText="1"/>
    </xf>
    <xf numFmtId="0" fontId="8" fillId="16" borderId="9" xfId="0" applyNumberFormat="1" applyFont="1" applyFill="1" applyBorder="1" applyAlignment="1">
      <alignment horizontal="right" vertical="center" wrapText="1"/>
    </xf>
    <xf numFmtId="0" fontId="0" fillId="8" borderId="8" xfId="0" applyNumberFormat="1" applyFont="1" applyFill="1" applyBorder="1" applyAlignment="1">
      <alignment horizontal="left" vertical="center" wrapText="1"/>
    </xf>
    <xf numFmtId="0" fontId="0" fillId="8" borderId="9" xfId="0" applyNumberFormat="1" applyFont="1" applyFill="1" applyBorder="1" applyAlignment="1">
      <alignment horizontal="left" vertical="center" wrapText="1"/>
    </xf>
    <xf numFmtId="0" fontId="8" fillId="8" borderId="8" xfId="0" applyNumberFormat="1" applyFont="1" applyFill="1" applyBorder="1" applyAlignment="1">
      <alignment horizontal="left" vertical="center" wrapText="1"/>
    </xf>
    <xf numFmtId="0" fontId="8" fillId="8" borderId="9" xfId="0" applyNumberFormat="1" applyFont="1" applyFill="1" applyBorder="1" applyAlignment="1">
      <alignment horizontal="left" vertical="center" wrapText="1"/>
    </xf>
    <xf numFmtId="0" fontId="10" fillId="3" borderId="6" xfId="0" applyNumberFormat="1" applyFont="1" applyFill="1" applyBorder="1" applyAlignment="1">
      <alignment horizontal="center" vertical="center" wrapText="1"/>
    </xf>
    <xf numFmtId="0" fontId="10" fillId="3" borderId="1" xfId="0" applyNumberFormat="1" applyFont="1" applyFill="1" applyBorder="1" applyAlignment="1">
      <alignment horizontal="center" vertical="center" wrapText="1"/>
    </xf>
    <xf numFmtId="0" fontId="10" fillId="3" borderId="7" xfId="0" applyNumberFormat="1" applyFont="1" applyFill="1" applyBorder="1" applyAlignment="1">
      <alignment horizontal="center" vertical="center" wrapText="1"/>
    </xf>
    <xf numFmtId="0" fontId="10" fillId="4" borderId="8" xfId="0" applyNumberFormat="1" applyFont="1" applyFill="1" applyBorder="1" applyAlignment="1">
      <alignment horizontal="center" vertical="center" wrapText="1"/>
    </xf>
    <xf numFmtId="0" fontId="10" fillId="4" borderId="9" xfId="0" applyNumberFormat="1" applyFont="1" applyFill="1" applyBorder="1" applyAlignment="1">
      <alignment horizontal="center" vertical="center" wrapText="1"/>
    </xf>
    <xf numFmtId="0" fontId="0" fillId="9" borderId="8" xfId="0" applyNumberFormat="1" applyFont="1" applyFill="1" applyBorder="1" applyAlignment="1">
      <alignment horizontal="left" vertical="center" wrapText="1"/>
    </xf>
    <xf numFmtId="0" fontId="0" fillId="9" borderId="9" xfId="0" applyNumberFormat="1" applyFont="1" applyFill="1" applyBorder="1" applyAlignment="1">
      <alignment horizontal="left" vertical="center" wrapText="1"/>
    </xf>
    <xf numFmtId="0" fontId="8" fillId="9" borderId="8" xfId="0" applyNumberFormat="1" applyFont="1" applyFill="1" applyBorder="1" applyAlignment="1">
      <alignment horizontal="left" vertical="center" wrapText="1"/>
    </xf>
    <xf numFmtId="0" fontId="8" fillId="9" borderId="9" xfId="0" applyNumberFormat="1" applyFont="1" applyFill="1" applyBorder="1" applyAlignment="1">
      <alignment horizontal="left" vertical="center" wrapText="1"/>
    </xf>
    <xf numFmtId="0" fontId="10" fillId="5" borderId="8" xfId="0" applyNumberFormat="1" applyFont="1" applyFill="1" applyBorder="1" applyAlignment="1">
      <alignment horizontal="center" vertical="center" wrapText="1"/>
    </xf>
    <xf numFmtId="0" fontId="10" fillId="5" borderId="9" xfId="0" applyNumberFormat="1" applyFont="1" applyFill="1" applyBorder="1" applyAlignment="1">
      <alignment horizontal="center" vertical="center" wrapText="1"/>
    </xf>
    <xf numFmtId="0" fontId="0" fillId="10" borderId="8" xfId="0" applyNumberFormat="1" applyFont="1" applyFill="1" applyBorder="1" applyAlignment="1">
      <alignment horizontal="left" vertical="center" wrapText="1"/>
    </xf>
    <xf numFmtId="0" fontId="0" fillId="10" borderId="9" xfId="0" applyNumberFormat="1" applyFont="1" applyFill="1" applyBorder="1" applyAlignment="1">
      <alignment horizontal="left" vertical="center" wrapText="1"/>
    </xf>
    <xf numFmtId="0" fontId="8" fillId="10" borderId="8" xfId="0" applyNumberFormat="1" applyFont="1" applyFill="1" applyBorder="1" applyAlignment="1">
      <alignment horizontal="left" vertical="center" wrapText="1"/>
    </xf>
    <xf numFmtId="0" fontId="8" fillId="10" borderId="9" xfId="0" applyNumberFormat="1" applyFont="1" applyFill="1" applyBorder="1" applyAlignment="1">
      <alignment horizontal="left" vertical="center" wrapText="1"/>
    </xf>
    <xf numFmtId="0" fontId="10" fillId="6" borderId="8" xfId="0" applyNumberFormat="1" applyFont="1" applyFill="1" applyBorder="1" applyAlignment="1">
      <alignment horizontal="center" vertical="center" wrapText="1"/>
    </xf>
    <xf numFmtId="0" fontId="10" fillId="6" borderId="9" xfId="0" applyNumberFormat="1" applyFont="1" applyFill="1" applyBorder="1" applyAlignment="1">
      <alignment horizontal="center" vertical="center" wrapText="1"/>
    </xf>
    <xf numFmtId="0" fontId="0" fillId="11" borderId="8" xfId="0" applyNumberFormat="1" applyFont="1" applyFill="1" applyBorder="1" applyAlignment="1">
      <alignment horizontal="left" vertical="center" wrapText="1"/>
    </xf>
    <xf numFmtId="0" fontId="0" fillId="11" borderId="9" xfId="0" applyNumberFormat="1" applyFont="1" applyFill="1" applyBorder="1" applyAlignment="1">
      <alignment horizontal="left" vertical="center" wrapText="1"/>
    </xf>
    <xf numFmtId="0" fontId="8" fillId="11" borderId="8" xfId="0" applyNumberFormat="1" applyFont="1" applyFill="1" applyBorder="1" applyAlignment="1">
      <alignment horizontal="left" vertical="center" wrapText="1"/>
    </xf>
    <xf numFmtId="0" fontId="8" fillId="11" borderId="9" xfId="0" applyNumberFormat="1" applyFont="1" applyFill="1" applyBorder="1" applyAlignment="1">
      <alignment horizontal="left" vertical="center" wrapText="1"/>
    </xf>
    <xf numFmtId="0" fontId="10" fillId="7" borderId="8" xfId="0" applyNumberFormat="1" applyFont="1" applyFill="1" applyBorder="1" applyAlignment="1">
      <alignment horizontal="center" vertical="center" wrapText="1"/>
    </xf>
    <xf numFmtId="0" fontId="10" fillId="7" borderId="9" xfId="0" applyNumberFormat="1" applyFont="1" applyFill="1" applyBorder="1" applyAlignment="1">
      <alignment horizontal="center" vertical="center" wrapText="1"/>
    </xf>
    <xf numFmtId="0" fontId="0" fillId="12" borderId="8" xfId="0" applyNumberFormat="1" applyFont="1" applyFill="1" applyBorder="1" applyAlignment="1">
      <alignment horizontal="left" vertical="center" wrapText="1"/>
    </xf>
    <xf numFmtId="0" fontId="0" fillId="12" borderId="9" xfId="0" applyNumberFormat="1" applyFont="1" applyFill="1" applyBorder="1" applyAlignment="1">
      <alignment horizontal="left" vertical="center" wrapText="1"/>
    </xf>
    <xf numFmtId="0" fontId="8" fillId="12" borderId="8" xfId="0" applyNumberFormat="1" applyFont="1" applyFill="1" applyBorder="1" applyAlignment="1">
      <alignment horizontal="left" vertical="center" wrapText="1"/>
    </xf>
    <xf numFmtId="0" fontId="8" fillId="12" borderId="9" xfId="0" applyNumberFormat="1" applyFont="1" applyFill="1" applyBorder="1" applyAlignment="1">
      <alignment horizontal="left" vertical="center" wrapText="1"/>
    </xf>
    <xf numFmtId="0" fontId="10" fillId="13" borderId="8" xfId="0" applyNumberFormat="1" applyFont="1" applyFill="1" applyBorder="1" applyAlignment="1">
      <alignment horizontal="center" vertical="center" wrapText="1"/>
    </xf>
    <xf numFmtId="0" fontId="10" fillId="13" borderId="9" xfId="0" applyNumberFormat="1" applyFont="1" applyFill="1" applyBorder="1" applyAlignment="1">
      <alignment horizontal="center" vertical="center" wrapText="1"/>
    </xf>
    <xf numFmtId="0" fontId="0" fillId="14" borderId="8" xfId="0" applyNumberFormat="1" applyFont="1" applyFill="1" applyBorder="1" applyAlignment="1">
      <alignment horizontal="left" vertical="center" wrapText="1"/>
    </xf>
    <xf numFmtId="0" fontId="0" fillId="14" borderId="9" xfId="0" applyNumberFormat="1" applyFont="1" applyFill="1" applyBorder="1" applyAlignment="1">
      <alignment horizontal="left" vertical="center" wrapText="1"/>
    </xf>
    <xf numFmtId="0" fontId="8" fillId="14" borderId="8" xfId="0" applyNumberFormat="1" applyFont="1" applyFill="1" applyBorder="1" applyAlignment="1">
      <alignment horizontal="left" vertical="center" wrapText="1"/>
    </xf>
    <xf numFmtId="0" fontId="8" fillId="14" borderId="9" xfId="0" applyNumberFormat="1" applyFont="1" applyFill="1" applyBorder="1" applyAlignment="1">
      <alignment horizontal="left" vertical="center" wrapText="1"/>
    </xf>
    <xf numFmtId="0" fontId="10" fillId="17" borderId="10" xfId="0" applyNumberFormat="1" applyFont="1" applyFill="1" applyBorder="1" applyAlignment="1">
      <alignment horizontal="center" vertical="center" wrapText="1"/>
    </xf>
    <xf numFmtId="0" fontId="0" fillId="18" borderId="10" xfId="0" applyNumberFormat="1" applyFont="1" applyFill="1" applyBorder="1" applyAlignment="1">
      <alignment horizontal="left" vertical="center" wrapText="1"/>
    </xf>
    <xf numFmtId="0" fontId="8" fillId="18" borderId="10" xfId="0" applyNumberFormat="1" applyFont="1" applyFill="1" applyBorder="1" applyAlignment="1">
      <alignment horizontal="left" vertical="center" wrapText="1"/>
    </xf>
    <xf numFmtId="0" fontId="0" fillId="12" borderId="0" xfId="0" applyNumberFormat="1" applyFont="1" applyFill="1" applyAlignment="1">
      <alignment horizontal="left" vertical="center" wrapText="1"/>
    </xf>
    <xf numFmtId="0" fontId="0" fillId="16" borderId="2" xfId="0" applyNumberFormat="1" applyFont="1" applyFill="1" applyBorder="1" applyAlignment="1">
      <alignment horizontal="left" vertical="center" wrapText="1"/>
    </xf>
    <xf numFmtId="0" fontId="0" fillId="16" borderId="5" xfId="0" applyNumberFormat="1" applyFont="1" applyFill="1" applyBorder="1" applyAlignment="1">
      <alignment horizontal="right" vertical="center" wrapText="1"/>
    </xf>
    <xf numFmtId="0" fontId="0" fillId="8" borderId="4" xfId="0" applyNumberFormat="1" applyFont="1" applyFill="1" applyBorder="1" applyAlignment="1">
      <alignment horizontal="left" vertical="center" wrapText="1"/>
    </xf>
    <xf numFmtId="0" fontId="0" fillId="8" borderId="2" xfId="0" applyNumberFormat="1" applyFont="1" applyFill="1" applyBorder="1" applyAlignment="1">
      <alignment horizontal="left" vertical="center" wrapText="1"/>
    </xf>
    <xf numFmtId="0" fontId="0" fillId="8" borderId="5" xfId="0" applyNumberFormat="1" applyFont="1" applyFill="1" applyBorder="1" applyAlignment="1">
      <alignment horizontal="left" vertical="center" wrapText="1"/>
    </xf>
    <xf numFmtId="0" fontId="0" fillId="8" borderId="8" xfId="0" applyNumberFormat="1" applyFont="1" applyFill="1" applyBorder="1" applyAlignment="1">
      <alignment vertical="center" wrapText="1"/>
    </xf>
    <xf numFmtId="0" fontId="0" fillId="14" borderId="0" xfId="0" quotePrefix="1" applyNumberFormat="1" applyFont="1" applyFill="1" applyBorder="1" applyAlignment="1">
      <alignment horizontal="left" vertical="center" wrapText="1"/>
    </xf>
    <xf numFmtId="0" fontId="0" fillId="14" borderId="8" xfId="0" applyFont="1" applyFill="1" applyBorder="1" applyAlignment="1">
      <alignment wrapText="1"/>
    </xf>
    <xf numFmtId="0" fontId="0" fillId="16" borderId="9" xfId="0" applyFont="1" applyFill="1" applyBorder="1" applyAlignment="1">
      <alignment horizontal="right" wrapText="1"/>
    </xf>
    <xf numFmtId="0" fontId="0" fillId="11" borderId="9" xfId="0" quotePrefix="1" applyNumberFormat="1" applyFont="1" applyFill="1" applyBorder="1" applyAlignment="1">
      <alignment horizontal="left" vertical="center" wrapText="1"/>
    </xf>
    <xf numFmtId="0" fontId="0" fillId="16" borderId="0" xfId="0" applyFont="1" applyFill="1" applyBorder="1" applyAlignment="1">
      <alignment horizontal="left" wrapText="1"/>
    </xf>
    <xf numFmtId="0" fontId="0" fillId="16" borderId="9" xfId="0" applyFont="1" applyFill="1" applyBorder="1" applyAlignment="1">
      <alignment horizontal="right" vertical="center" wrapText="1"/>
    </xf>
    <xf numFmtId="0" fontId="0" fillId="12" borderId="0" xfId="0" quotePrefix="1" applyNumberFormat="1" applyFont="1" applyFill="1" applyBorder="1" applyAlignment="1">
      <alignment horizontal="left" vertical="center" wrapText="1"/>
    </xf>
    <xf numFmtId="0" fontId="0" fillId="8" borderId="8" xfId="0" applyFont="1" applyFill="1" applyBorder="1" applyAlignment="1">
      <alignment wrapText="1"/>
    </xf>
    <xf numFmtId="0" fontId="0" fillId="16" borderId="0" xfId="0" applyNumberFormat="1" applyFont="1" applyFill="1" applyAlignment="1">
      <alignment horizontal="left" vertical="center" wrapText="1"/>
    </xf>
    <xf numFmtId="0" fontId="0" fillId="8" borderId="0" xfId="0" applyNumberFormat="1" applyFont="1" applyFill="1" applyAlignment="1">
      <alignment horizontal="left" vertical="center" wrapText="1"/>
    </xf>
    <xf numFmtId="0" fontId="0" fillId="9" borderId="0" xfId="0" applyNumberFormat="1" applyFont="1" applyFill="1" applyAlignment="1">
      <alignment horizontal="left" vertical="center" wrapText="1"/>
    </xf>
    <xf numFmtId="0" fontId="0" fillId="10" borderId="0" xfId="0" applyNumberFormat="1" applyFont="1" applyFill="1" applyAlignment="1">
      <alignment horizontal="left" vertical="center" wrapText="1"/>
    </xf>
    <xf numFmtId="0" fontId="0" fillId="11" borderId="0" xfId="0" applyNumberFormat="1" applyFont="1" applyFill="1" applyAlignment="1">
      <alignment horizontal="left" vertical="center" wrapText="1"/>
    </xf>
    <xf numFmtId="0" fontId="0" fillId="14" borderId="0" xfId="0" applyNumberFormat="1" applyFont="1" applyFill="1" applyAlignment="1">
      <alignment horizontal="left" vertical="center" wrapText="1"/>
    </xf>
    <xf numFmtId="0" fontId="0" fillId="14" borderId="0" xfId="0" quotePrefix="1" applyNumberFormat="1" applyFont="1" applyFill="1" applyAlignment="1">
      <alignment horizontal="left" vertical="center" wrapText="1"/>
    </xf>
    <xf numFmtId="0" fontId="12" fillId="8" borderId="0" xfId="0" applyNumberFormat="1" applyFont="1" applyFill="1" applyAlignment="1">
      <alignment horizontal="left" vertical="center" wrapText="1"/>
    </xf>
    <xf numFmtId="0" fontId="10" fillId="19" borderId="0" xfId="0" applyNumberFormat="1" applyFont="1" applyFill="1" applyAlignment="1">
      <alignment horizontal="center" vertical="center" wrapText="1"/>
    </xf>
    <xf numFmtId="0" fontId="0" fillId="20" borderId="0" xfId="0" applyNumberFormat="1" applyFont="1" applyFill="1" applyAlignment="1">
      <alignment horizontal="left" vertical="center" wrapText="1"/>
    </xf>
    <xf numFmtId="0" fontId="8" fillId="20" borderId="0" xfId="0" applyNumberFormat="1" applyFont="1" applyFill="1" applyAlignment="1">
      <alignment horizontal="left" vertical="center" wrapText="1"/>
    </xf>
    <xf numFmtId="0" fontId="0" fillId="20" borderId="0" xfId="0" applyNumberFormat="1" applyFont="1" applyFill="1" applyBorder="1" applyAlignment="1">
      <alignment horizontal="left" vertical="center" wrapText="1"/>
    </xf>
    <xf numFmtId="0" fontId="0" fillId="18" borderId="8" xfId="0" applyNumberFormat="1" applyFont="1" applyFill="1" applyBorder="1" applyAlignment="1">
      <alignment horizontal="left" vertical="center" wrapText="1"/>
    </xf>
    <xf numFmtId="0" fontId="0" fillId="21" borderId="0" xfId="0" applyNumberFormat="1" applyFont="1" applyFill="1" applyBorder="1" applyAlignment="1">
      <alignment horizontal="left" vertical="center" wrapText="1"/>
    </xf>
    <xf numFmtId="0" fontId="10" fillId="21" borderId="8" xfId="0" applyNumberFormat="1" applyFont="1" applyFill="1" applyBorder="1" applyAlignment="1">
      <alignment horizontal="center" vertical="center" wrapText="1"/>
    </xf>
    <xf numFmtId="0" fontId="10" fillId="21" borderId="0" xfId="0" applyNumberFormat="1" applyFont="1" applyFill="1" applyBorder="1" applyAlignment="1">
      <alignment horizontal="center" vertical="center" wrapText="1"/>
    </xf>
    <xf numFmtId="0" fontId="0" fillId="21" borderId="8" xfId="0" applyNumberFormat="1" applyFont="1" applyFill="1" applyBorder="1" applyAlignment="1">
      <alignment horizontal="left" vertical="center" wrapText="1"/>
    </xf>
    <xf numFmtId="0" fontId="8" fillId="21" borderId="8" xfId="0" applyNumberFormat="1" applyFont="1" applyFill="1" applyBorder="1" applyAlignment="1">
      <alignment horizontal="left" vertical="center" wrapText="1"/>
    </xf>
    <xf numFmtId="0" fontId="8" fillId="21" borderId="0" xfId="0" applyNumberFormat="1" applyFont="1" applyFill="1" applyBorder="1" applyAlignment="1">
      <alignment horizontal="left" vertical="center" wrapText="1"/>
    </xf>
    <xf numFmtId="0" fontId="10" fillId="21" borderId="9" xfId="0" applyNumberFormat="1" applyFont="1" applyFill="1" applyBorder="1" applyAlignment="1">
      <alignment horizontal="center" vertical="center" wrapText="1"/>
    </xf>
    <xf numFmtId="0" fontId="0" fillId="21" borderId="9" xfId="0" applyNumberFormat="1" applyFont="1" applyFill="1" applyBorder="1" applyAlignment="1">
      <alignment horizontal="left" vertical="center" wrapText="1"/>
    </xf>
    <xf numFmtId="0" fontId="8" fillId="21" borderId="9" xfId="0" applyNumberFormat="1" applyFont="1" applyFill="1" applyBorder="1" applyAlignment="1">
      <alignment horizontal="left" vertical="center" wrapText="1"/>
    </xf>
    <xf numFmtId="0" fontId="3" fillId="12" borderId="0" xfId="0" applyNumberFormat="1" applyFont="1" applyFill="1" applyAlignment="1">
      <alignment horizontal="left" vertical="center" wrapText="1"/>
    </xf>
    <xf numFmtId="0" fontId="0" fillId="20" borderId="8" xfId="0" applyNumberFormat="1" applyFont="1" applyFill="1" applyBorder="1" applyAlignment="1">
      <alignment horizontal="left" vertical="center" wrapText="1"/>
    </xf>
    <xf numFmtId="0" fontId="0" fillId="2" borderId="8" xfId="0" applyNumberFormat="1" applyFill="1" applyBorder="1" applyAlignment="1">
      <alignment horizontal="left" vertical="center"/>
    </xf>
    <xf numFmtId="0" fontId="14" fillId="16" borderId="9" xfId="1" applyNumberFormat="1" applyFill="1" applyBorder="1" applyAlignment="1">
      <alignment horizontal="right" vertical="center" wrapText="1"/>
    </xf>
    <xf numFmtId="0" fontId="4" fillId="17" borderId="8" xfId="0" applyNumberFormat="1" applyFont="1" applyFill="1" applyBorder="1" applyAlignment="1">
      <alignment horizontal="center" vertical="center"/>
    </xf>
    <xf numFmtId="0" fontId="0" fillId="0" borderId="0" xfId="0" applyNumberFormat="1" applyFill="1" applyAlignment="1">
      <alignment horizontal="left" vertical="center"/>
    </xf>
    <xf numFmtId="0" fontId="4" fillId="2" borderId="0" xfId="0" applyNumberFormat="1" applyFont="1" applyFill="1" applyAlignment="1">
      <alignment horizontal="left" vertical="center"/>
    </xf>
    <xf numFmtId="0" fontId="2" fillId="16" borderId="0" xfId="0" applyNumberFormat="1" applyFont="1" applyFill="1" applyBorder="1" applyAlignment="1">
      <alignment horizontal="left" vertical="center" wrapText="1"/>
    </xf>
    <xf numFmtId="0" fontId="2" fillId="16" borderId="9" xfId="0" applyNumberFormat="1" applyFont="1" applyFill="1" applyBorder="1" applyAlignment="1">
      <alignment horizontal="right" vertical="center" wrapText="1"/>
    </xf>
    <xf numFmtId="0" fontId="2" fillId="8" borderId="8" xfId="0" applyNumberFormat="1" applyFont="1" applyFill="1" applyBorder="1" applyAlignment="1">
      <alignment horizontal="left" vertical="center" wrapText="1"/>
    </xf>
    <xf numFmtId="0" fontId="2" fillId="8" borderId="0" xfId="0" applyNumberFormat="1" applyFont="1" applyFill="1" applyBorder="1" applyAlignment="1">
      <alignment horizontal="left" vertical="center" wrapText="1"/>
    </xf>
    <xf numFmtId="0" fontId="2" fillId="8" borderId="9" xfId="0" applyNumberFormat="1" applyFont="1" applyFill="1" applyBorder="1" applyAlignment="1">
      <alignment horizontal="left" vertical="center" wrapText="1"/>
    </xf>
    <xf numFmtId="0" fontId="2" fillId="9" borderId="8" xfId="0" applyNumberFormat="1" applyFont="1" applyFill="1" applyBorder="1" applyAlignment="1">
      <alignment horizontal="left" vertical="center" wrapText="1"/>
    </xf>
    <xf numFmtId="0" fontId="2" fillId="9" borderId="0" xfId="0" applyNumberFormat="1" applyFont="1" applyFill="1" applyBorder="1" applyAlignment="1">
      <alignment horizontal="left" vertical="center" wrapText="1"/>
    </xf>
    <xf numFmtId="0" fontId="2" fillId="9" borderId="9" xfId="0" applyNumberFormat="1" applyFont="1" applyFill="1" applyBorder="1" applyAlignment="1">
      <alignment horizontal="left" vertical="center" wrapText="1"/>
    </xf>
    <xf numFmtId="0" fontId="2" fillId="10" borderId="8" xfId="0" applyNumberFormat="1" applyFont="1" applyFill="1" applyBorder="1" applyAlignment="1">
      <alignment horizontal="left" vertical="center" wrapText="1"/>
    </xf>
    <xf numFmtId="0" fontId="2" fillId="10" borderId="0" xfId="0" applyNumberFormat="1" applyFont="1" applyFill="1" applyBorder="1" applyAlignment="1">
      <alignment horizontal="left" vertical="center" wrapText="1"/>
    </xf>
    <xf numFmtId="0" fontId="2" fillId="10" borderId="9" xfId="0" applyNumberFormat="1" applyFont="1" applyFill="1" applyBorder="1" applyAlignment="1">
      <alignment horizontal="left" vertical="center" wrapText="1"/>
    </xf>
    <xf numFmtId="0" fontId="2" fillId="11" borderId="8" xfId="0" applyNumberFormat="1" applyFont="1" applyFill="1" applyBorder="1" applyAlignment="1">
      <alignment horizontal="left" vertical="center" wrapText="1"/>
    </xf>
    <xf numFmtId="0" fontId="2" fillId="11" borderId="0" xfId="0" applyNumberFormat="1" applyFont="1" applyFill="1" applyBorder="1" applyAlignment="1">
      <alignment horizontal="left" vertical="center" wrapText="1"/>
    </xf>
    <xf numFmtId="0" fontId="2" fillId="11" borderId="9" xfId="0" applyNumberFormat="1" applyFont="1" applyFill="1" applyBorder="1" applyAlignment="1">
      <alignment horizontal="left" vertical="center" wrapText="1"/>
    </xf>
    <xf numFmtId="0" fontId="2" fillId="12" borderId="8" xfId="0" applyNumberFormat="1" applyFont="1" applyFill="1" applyBorder="1" applyAlignment="1">
      <alignment horizontal="left" vertical="center" wrapText="1"/>
    </xf>
    <xf numFmtId="0" fontId="2" fillId="12" borderId="0" xfId="0" applyNumberFormat="1" applyFont="1" applyFill="1" applyBorder="1" applyAlignment="1">
      <alignment horizontal="left" vertical="center" wrapText="1"/>
    </xf>
    <xf numFmtId="0" fontId="2" fillId="12" borderId="9" xfId="0" applyNumberFormat="1" applyFont="1" applyFill="1" applyBorder="1" applyAlignment="1">
      <alignment horizontal="left" vertical="center" wrapText="1"/>
    </xf>
    <xf numFmtId="0" fontId="2" fillId="14" borderId="8" xfId="0" applyNumberFormat="1" applyFont="1" applyFill="1" applyBorder="1" applyAlignment="1">
      <alignment horizontal="left" vertical="center" wrapText="1"/>
    </xf>
    <xf numFmtId="0" fontId="2" fillId="14" borderId="0" xfId="0" applyNumberFormat="1" applyFont="1" applyFill="1" applyBorder="1" applyAlignment="1">
      <alignment horizontal="left" vertical="center" wrapText="1"/>
    </xf>
    <xf numFmtId="0" fontId="2" fillId="14" borderId="0" xfId="0" quotePrefix="1" applyNumberFormat="1" applyFont="1" applyFill="1" applyBorder="1" applyAlignment="1">
      <alignment horizontal="left" vertical="center" wrapText="1"/>
    </xf>
    <xf numFmtId="0" fontId="2" fillId="14" borderId="9" xfId="0" applyNumberFormat="1" applyFont="1" applyFill="1" applyBorder="1" applyAlignment="1">
      <alignment horizontal="left" vertical="center" wrapText="1"/>
    </xf>
    <xf numFmtId="0" fontId="2" fillId="18" borderId="10" xfId="0" applyNumberFormat="1" applyFont="1" applyFill="1" applyBorder="1" applyAlignment="1">
      <alignment horizontal="left" vertical="center" wrapText="1"/>
    </xf>
    <xf numFmtId="0" fontId="2" fillId="20" borderId="0" xfId="0" applyNumberFormat="1" applyFont="1" applyFill="1" applyAlignment="1">
      <alignment horizontal="left" vertical="center" wrapText="1"/>
    </xf>
    <xf numFmtId="0" fontId="2" fillId="21" borderId="8" xfId="0" applyNumberFormat="1" applyFont="1" applyFill="1" applyBorder="1" applyAlignment="1">
      <alignment horizontal="left" vertical="center" wrapText="1"/>
    </xf>
    <xf numFmtId="0" fontId="2" fillId="21" borderId="0" xfId="0" applyNumberFormat="1" applyFont="1" applyFill="1" applyBorder="1" applyAlignment="1">
      <alignment horizontal="left" vertical="center" wrapText="1"/>
    </xf>
    <xf numFmtId="0" fontId="2" fillId="21" borderId="9" xfId="0" applyNumberFormat="1" applyFont="1" applyFill="1" applyBorder="1" applyAlignment="1">
      <alignment horizontal="left" vertical="center" wrapText="1"/>
    </xf>
    <xf numFmtId="0" fontId="2" fillId="2" borderId="0" xfId="0" applyNumberFormat="1" applyFont="1" applyFill="1" applyAlignment="1">
      <alignment horizontal="left" vertical="center"/>
    </xf>
    <xf numFmtId="0" fontId="1" fillId="16" borderId="0" xfId="0" applyNumberFormat="1" applyFont="1" applyFill="1" applyBorder="1" applyAlignment="1">
      <alignment horizontal="left" vertical="center" wrapText="1"/>
    </xf>
    <xf numFmtId="0" fontId="1" fillId="16" borderId="9" xfId="0" applyNumberFormat="1" applyFont="1" applyFill="1" applyBorder="1" applyAlignment="1">
      <alignment horizontal="right" vertical="center" wrapText="1"/>
    </xf>
    <xf numFmtId="0" fontId="1" fillId="8" borderId="8" xfId="0" applyNumberFormat="1" applyFont="1" applyFill="1" applyBorder="1" applyAlignment="1">
      <alignment vertical="center" wrapText="1"/>
    </xf>
    <xf numFmtId="0" fontId="1" fillId="8" borderId="0" xfId="0" applyNumberFormat="1" applyFont="1" applyFill="1" applyBorder="1" applyAlignment="1">
      <alignment horizontal="left" vertical="center" wrapText="1"/>
    </xf>
    <xf numFmtId="0" fontId="1" fillId="8" borderId="9" xfId="0" applyNumberFormat="1" applyFont="1" applyFill="1" applyBorder="1" applyAlignment="1">
      <alignment horizontal="left" vertical="center" wrapText="1"/>
    </xf>
    <xf numFmtId="0" fontId="1" fillId="9" borderId="8" xfId="0" applyNumberFormat="1" applyFont="1" applyFill="1" applyBorder="1" applyAlignment="1">
      <alignment horizontal="left" vertical="center" wrapText="1"/>
    </xf>
    <xf numFmtId="0" fontId="1" fillId="9" borderId="0" xfId="0" applyNumberFormat="1" applyFont="1" applyFill="1" applyBorder="1" applyAlignment="1">
      <alignment horizontal="left" vertical="center" wrapText="1"/>
    </xf>
    <xf numFmtId="0" fontId="1" fillId="9" borderId="9" xfId="0" applyNumberFormat="1" applyFont="1" applyFill="1" applyBorder="1" applyAlignment="1">
      <alignment horizontal="left" vertical="center" wrapText="1"/>
    </xf>
    <xf numFmtId="0" fontId="1" fillId="10" borderId="8" xfId="0" applyNumberFormat="1" applyFont="1" applyFill="1" applyBorder="1" applyAlignment="1">
      <alignment horizontal="left" vertical="center" wrapText="1"/>
    </xf>
    <xf numFmtId="0" fontId="1" fillId="10" borderId="0" xfId="0" applyNumberFormat="1" applyFont="1" applyFill="1" applyBorder="1" applyAlignment="1">
      <alignment horizontal="left" vertical="center" wrapText="1"/>
    </xf>
    <xf numFmtId="0" fontId="1" fillId="10" borderId="9" xfId="0" applyNumberFormat="1" applyFont="1" applyFill="1" applyBorder="1" applyAlignment="1">
      <alignment horizontal="left" vertical="center" wrapText="1"/>
    </xf>
    <xf numFmtId="0" fontId="1" fillId="11" borderId="8" xfId="0" applyNumberFormat="1" applyFont="1" applyFill="1" applyBorder="1" applyAlignment="1">
      <alignment horizontal="left" vertical="center" wrapText="1"/>
    </xf>
    <xf numFmtId="0" fontId="1" fillId="11" borderId="0" xfId="0" applyNumberFormat="1" applyFont="1" applyFill="1" applyBorder="1" applyAlignment="1">
      <alignment horizontal="left" vertical="center" wrapText="1"/>
    </xf>
    <xf numFmtId="0" fontId="1" fillId="11" borderId="9" xfId="0" applyNumberFormat="1" applyFont="1" applyFill="1" applyBorder="1" applyAlignment="1">
      <alignment horizontal="left" vertical="center" wrapText="1"/>
    </xf>
    <xf numFmtId="0" fontId="1" fillId="12" borderId="8" xfId="0" applyNumberFormat="1" applyFont="1" applyFill="1" applyBorder="1" applyAlignment="1">
      <alignment horizontal="left" vertical="center" wrapText="1"/>
    </xf>
    <xf numFmtId="0" fontId="1" fillId="12" borderId="0" xfId="0" applyNumberFormat="1" applyFont="1" applyFill="1" applyBorder="1" applyAlignment="1">
      <alignment horizontal="left" vertical="center" wrapText="1"/>
    </xf>
    <xf numFmtId="0" fontId="1" fillId="12" borderId="9" xfId="0" applyNumberFormat="1" applyFont="1" applyFill="1" applyBorder="1" applyAlignment="1">
      <alignment horizontal="left" vertical="center" wrapText="1"/>
    </xf>
    <xf numFmtId="0" fontId="1" fillId="14" borderId="8" xfId="0" applyNumberFormat="1" applyFont="1" applyFill="1" applyBorder="1" applyAlignment="1">
      <alignment horizontal="left" vertical="center" wrapText="1"/>
    </xf>
    <xf numFmtId="0" fontId="1" fillId="14" borderId="0" xfId="0" applyNumberFormat="1" applyFont="1" applyFill="1" applyBorder="1" applyAlignment="1">
      <alignment horizontal="left" vertical="center" wrapText="1"/>
    </xf>
    <xf numFmtId="0" fontId="1" fillId="14" borderId="9" xfId="0" applyNumberFormat="1" applyFont="1" applyFill="1" applyBorder="1" applyAlignment="1">
      <alignment horizontal="left" vertical="center" wrapText="1"/>
    </xf>
    <xf numFmtId="0" fontId="1" fillId="18" borderId="10" xfId="0" applyNumberFormat="1" applyFont="1" applyFill="1" applyBorder="1" applyAlignment="1">
      <alignment horizontal="left" vertical="center" wrapText="1"/>
    </xf>
    <xf numFmtId="0" fontId="1" fillId="20" borderId="0" xfId="0" applyNumberFormat="1" applyFont="1" applyFill="1" applyAlignment="1">
      <alignment horizontal="left" vertical="center" wrapText="1"/>
    </xf>
    <xf numFmtId="0" fontId="1" fillId="21" borderId="8" xfId="0" applyNumberFormat="1" applyFont="1" applyFill="1" applyBorder="1" applyAlignment="1">
      <alignment horizontal="left" vertical="center" wrapText="1"/>
    </xf>
    <xf numFmtId="0" fontId="1" fillId="21" borderId="0" xfId="0" applyNumberFormat="1" applyFont="1" applyFill="1" applyBorder="1" applyAlignment="1">
      <alignment horizontal="left" vertical="center" wrapText="1"/>
    </xf>
    <xf numFmtId="0" fontId="1" fillId="21" borderId="9" xfId="0" applyNumberFormat="1" applyFont="1" applyFill="1" applyBorder="1" applyAlignment="1">
      <alignment horizontal="left" vertical="center" wrapText="1"/>
    </xf>
    <xf numFmtId="0" fontId="1" fillId="0" borderId="0" xfId="0" applyNumberFormat="1" applyFont="1" applyAlignment="1">
      <alignment horizontal="left" vertical="center"/>
    </xf>
    <xf numFmtId="9" fontId="0" fillId="8" borderId="0" xfId="2" applyFont="1" applyFill="1" applyAlignment="1">
      <alignment horizontal="left" vertical="center" wrapText="1"/>
    </xf>
    <xf numFmtId="9" fontId="0" fillId="0" borderId="0" xfId="2" applyFont="1" applyAlignment="1">
      <alignment horizontal="left" vertical="center"/>
    </xf>
    <xf numFmtId="0" fontId="10" fillId="15" borderId="0" xfId="0" applyNumberFormat="1" applyFont="1" applyFill="1" applyBorder="1" applyAlignment="1">
      <alignment horizontal="center" vertical="center" wrapText="1"/>
    </xf>
    <xf numFmtId="0" fontId="0" fillId="0" borderId="0" xfId="0" applyNumberFormat="1" applyBorder="1" applyAlignment="1">
      <alignment horizontal="left" vertical="center"/>
    </xf>
    <xf numFmtId="0" fontId="0" fillId="0" borderId="0" xfId="0" applyNumberFormat="1" applyFill="1" applyBorder="1" applyAlignment="1">
      <alignment horizontal="left" vertical="center"/>
    </xf>
    <xf numFmtId="0" fontId="4" fillId="13" borderId="4" xfId="0" applyNumberFormat="1" applyFont="1" applyFill="1" applyBorder="1" applyAlignment="1">
      <alignment horizontal="center" vertical="center"/>
    </xf>
    <xf numFmtId="0" fontId="4" fillId="13" borderId="2" xfId="0" applyNumberFormat="1" applyFont="1" applyFill="1" applyBorder="1" applyAlignment="1">
      <alignment horizontal="center" vertical="center"/>
    </xf>
    <xf numFmtId="0" fontId="4" fillId="13" borderId="5" xfId="0" applyNumberFormat="1" applyFont="1" applyFill="1" applyBorder="1" applyAlignment="1">
      <alignment horizontal="center" vertical="center"/>
    </xf>
    <xf numFmtId="0" fontId="4" fillId="21" borderId="8" xfId="0" applyNumberFormat="1" applyFont="1" applyFill="1" applyBorder="1" applyAlignment="1">
      <alignment horizontal="center" vertical="center"/>
    </xf>
    <xf numFmtId="0" fontId="4" fillId="21" borderId="0" xfId="0" applyNumberFormat="1" applyFont="1" applyFill="1" applyBorder="1" applyAlignment="1">
      <alignment horizontal="center" vertical="center"/>
    </xf>
    <xf numFmtId="0" fontId="4" fillId="21" borderId="9" xfId="0" applyNumberFormat="1" applyFont="1" applyFill="1" applyBorder="1" applyAlignment="1">
      <alignment horizontal="center" vertical="center"/>
    </xf>
    <xf numFmtId="0" fontId="4" fillId="19" borderId="8" xfId="0" applyNumberFormat="1" applyFont="1" applyFill="1" applyBorder="1" applyAlignment="1">
      <alignment horizontal="center" vertical="center"/>
    </xf>
    <xf numFmtId="0" fontId="4" fillId="19" borderId="0" xfId="0" applyNumberFormat="1" applyFont="1" applyFill="1" applyBorder="1" applyAlignment="1">
      <alignment horizontal="center" vertical="center"/>
    </xf>
    <xf numFmtId="0" fontId="4" fillId="19" borderId="9" xfId="0" applyNumberFormat="1" applyFont="1" applyFill="1" applyBorder="1" applyAlignment="1">
      <alignment horizontal="center" vertical="center"/>
    </xf>
    <xf numFmtId="0" fontId="4" fillId="3" borderId="8" xfId="0" applyNumberFormat="1" applyFont="1" applyFill="1" applyBorder="1" applyAlignment="1">
      <alignment horizontal="center" vertical="center"/>
    </xf>
    <xf numFmtId="0" fontId="4" fillId="3" borderId="0" xfId="0" applyNumberFormat="1" applyFont="1" applyFill="1" applyBorder="1" applyAlignment="1">
      <alignment horizontal="center" vertical="center"/>
    </xf>
    <xf numFmtId="0" fontId="4" fillId="3" borderId="9" xfId="0" applyNumberFormat="1" applyFont="1" applyFill="1" applyBorder="1" applyAlignment="1">
      <alignment horizontal="center" vertical="center"/>
    </xf>
    <xf numFmtId="0" fontId="4" fillId="15" borderId="4" xfId="0" applyNumberFormat="1" applyFont="1" applyFill="1" applyBorder="1" applyAlignment="1">
      <alignment horizontal="center" vertical="center"/>
    </xf>
    <xf numFmtId="0" fontId="4" fillId="15" borderId="2" xfId="0" applyNumberFormat="1" applyFont="1" applyFill="1" applyBorder="1" applyAlignment="1">
      <alignment horizontal="center" vertical="center"/>
    </xf>
    <xf numFmtId="0" fontId="4" fillId="15" borderId="5" xfId="0" applyNumberFormat="1" applyFont="1" applyFill="1" applyBorder="1" applyAlignment="1">
      <alignment horizontal="center" vertical="center"/>
    </xf>
    <xf numFmtId="0" fontId="4" fillId="4" borderId="4" xfId="0" applyNumberFormat="1" applyFont="1" applyFill="1" applyBorder="1" applyAlignment="1">
      <alignment horizontal="center" vertical="center"/>
    </xf>
    <xf numFmtId="0" fontId="4" fillId="4" borderId="2" xfId="0" applyNumberFormat="1" applyFont="1" applyFill="1" applyBorder="1" applyAlignment="1">
      <alignment horizontal="center" vertical="center"/>
    </xf>
    <xf numFmtId="0" fontId="4" fillId="4" borderId="5" xfId="0" applyNumberFormat="1" applyFont="1" applyFill="1" applyBorder="1" applyAlignment="1">
      <alignment horizontal="center" vertical="center"/>
    </xf>
    <xf numFmtId="0" fontId="4" fillId="5" borderId="4" xfId="0" applyNumberFormat="1" applyFont="1" applyFill="1" applyBorder="1" applyAlignment="1">
      <alignment horizontal="center" vertical="center"/>
    </xf>
    <xf numFmtId="0" fontId="4" fillId="5" borderId="2" xfId="0" applyNumberFormat="1" applyFont="1" applyFill="1" applyBorder="1" applyAlignment="1">
      <alignment horizontal="center" vertical="center"/>
    </xf>
    <xf numFmtId="0" fontId="4" fillId="5" borderId="5" xfId="0" applyNumberFormat="1" applyFont="1" applyFill="1" applyBorder="1" applyAlignment="1">
      <alignment horizontal="center" vertical="center"/>
    </xf>
    <xf numFmtId="0" fontId="4" fillId="7" borderId="4" xfId="0" applyNumberFormat="1" applyFont="1" applyFill="1" applyBorder="1" applyAlignment="1">
      <alignment horizontal="center" vertical="center"/>
    </xf>
    <xf numFmtId="0" fontId="4" fillId="7" borderId="2" xfId="0" applyNumberFormat="1" applyFont="1" applyFill="1" applyBorder="1" applyAlignment="1">
      <alignment horizontal="center" vertical="center"/>
    </xf>
    <xf numFmtId="0" fontId="4" fillId="7" borderId="5" xfId="0" applyNumberFormat="1" applyFont="1" applyFill="1" applyBorder="1" applyAlignment="1">
      <alignment horizontal="center" vertical="center"/>
    </xf>
    <xf numFmtId="0" fontId="4" fillId="6" borderId="4" xfId="0" applyNumberFormat="1" applyFont="1" applyFill="1" applyBorder="1" applyAlignment="1">
      <alignment horizontal="center" vertical="center"/>
    </xf>
    <xf numFmtId="0" fontId="4" fillId="6" borderId="2" xfId="0" applyNumberFormat="1" applyFont="1" applyFill="1" applyBorder="1" applyAlignment="1">
      <alignment horizontal="center" vertical="center"/>
    </xf>
    <xf numFmtId="0" fontId="4" fillId="6" borderId="5" xfId="0" applyNumberFormat="1" applyFont="1" applyFill="1" applyBorder="1" applyAlignment="1">
      <alignment horizontal="center" vertical="center"/>
    </xf>
  </cellXfs>
  <cellStyles count="3">
    <cellStyle name="Hyperlink" xfId="1" builtinId="8"/>
    <cellStyle name="Normal" xfId="0" builtinId="0"/>
    <cellStyle name="Percent" xfId="2" builtinId="5"/>
  </cellStyles>
  <dxfs count="63">
    <dxf>
      <font>
        <strike val="0"/>
        <outline val="0"/>
        <shadow val="0"/>
        <u val="none"/>
        <vertAlign val="baseline"/>
        <sz val="11"/>
        <name val="Calibri"/>
        <family val="2"/>
        <scheme val="minor"/>
      </font>
      <numFmt numFmtId="0" formatCode="General"/>
      <fill>
        <patternFill>
          <fgColor indexed="64"/>
          <bgColor rgb="FFB9D4DD"/>
        </patternFill>
      </fill>
      <alignment horizontal="left" vertical="center" textRotation="0" wrapText="1" indent="0" justifyLastLine="0" shrinkToFit="0" readingOrder="0"/>
      <border diagonalUp="0" diagonalDown="0">
        <left/>
        <right style="thin">
          <color indexed="64"/>
        </right>
        <vertical/>
      </border>
    </dxf>
    <dxf>
      <font>
        <strike val="0"/>
        <outline val="0"/>
        <shadow val="0"/>
        <u val="none"/>
        <vertAlign val="baseline"/>
        <sz val="11"/>
        <name val="Calibri"/>
        <family val="2"/>
        <scheme val="minor"/>
      </font>
      <numFmt numFmtId="0" formatCode="General"/>
      <fill>
        <patternFill>
          <fgColor indexed="64"/>
          <bgColor rgb="FFB9D4DD"/>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rgb="FFB9D4DD"/>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rgb="FFB9D4DD"/>
        </patternFill>
      </fill>
      <alignment horizontal="left" vertical="center" textRotation="0" wrapText="1" indent="0" justifyLastLine="0" shrinkToFit="0" readingOrder="0"/>
      <border diagonalUp="0" diagonalDown="0">
        <left style="thin">
          <color indexed="64"/>
        </left>
        <right/>
        <vertical/>
      </border>
    </dxf>
    <dxf>
      <font>
        <strike val="0"/>
        <outline val="0"/>
        <shadow val="0"/>
        <u val="none"/>
        <vertAlign val="baseline"/>
        <sz val="11"/>
        <name val="Calibri"/>
        <family val="2"/>
        <scheme val="minor"/>
      </font>
      <numFmt numFmtId="0" formatCode="General"/>
      <fill>
        <patternFill>
          <fgColor indexed="64"/>
          <bgColor rgb="FFE6E6E6"/>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rgb="FFE6E6E6"/>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rgb="FFE6E6E6"/>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rgb="FFE6E6E6"/>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rgb="FFE6E6E6"/>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rgb="FFE6E6E6"/>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rgb="FFE6E6E6"/>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rgb="FFE6E6E6"/>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rgb="FFF9F7FB"/>
        </patternFill>
      </fill>
      <alignment horizontal="left" vertical="center" textRotation="0" wrapText="1" indent="0" justifyLastLine="0" shrinkToFit="0" readingOrder="0"/>
      <border diagonalUp="0" diagonalDown="0" outline="0">
        <left style="thin">
          <color indexed="64"/>
        </left>
        <right/>
        <top/>
        <bottom/>
      </border>
    </dxf>
    <dxf>
      <font>
        <strike val="0"/>
        <outline val="0"/>
        <shadow val="0"/>
        <u val="none"/>
        <vertAlign val="baseline"/>
        <sz val="11"/>
        <name val="Calibri"/>
        <family val="2"/>
        <scheme val="minor"/>
      </font>
      <numFmt numFmtId="0" formatCode="General"/>
      <fill>
        <patternFill patternType="solid">
          <fgColor indexed="64"/>
          <bgColor rgb="FFF5F8EE"/>
        </patternFill>
      </fill>
      <alignment horizontal="left" vertical="center" textRotation="0" wrapText="1" indent="0" justifyLastLine="0" shrinkToFit="0" readingOrder="0"/>
      <border diagonalUp="0" diagonalDown="0" outline="0">
        <left/>
        <right style="thin">
          <color indexed="64"/>
        </right>
        <top/>
        <bottom/>
      </border>
    </dxf>
    <dxf>
      <font>
        <strike val="0"/>
        <outline val="0"/>
        <shadow val="0"/>
        <u val="none"/>
        <vertAlign val="baseline"/>
        <sz val="11"/>
        <name val="Calibri"/>
        <family val="2"/>
        <scheme val="minor"/>
      </font>
      <numFmt numFmtId="0" formatCode="General"/>
      <fill>
        <patternFill patternType="solid">
          <fgColor indexed="64"/>
          <bgColor rgb="FFF5F8EE"/>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patternType="solid">
          <fgColor indexed="64"/>
          <bgColor rgb="FFF5F8EE"/>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patternType="solid">
          <fgColor indexed="64"/>
          <bgColor rgb="FFF5F8EE"/>
        </patternFill>
      </fill>
      <alignment horizontal="left" vertical="center" textRotation="0" wrapText="1" indent="0" justifyLastLine="0" shrinkToFit="0" readingOrder="0"/>
      <border diagonalUp="0" diagonalDown="0" outline="0">
        <left style="thin">
          <color indexed="64"/>
        </left>
        <right/>
        <top/>
        <bottom/>
      </border>
    </dxf>
    <dxf>
      <font>
        <strike val="0"/>
        <outline val="0"/>
        <shadow val="0"/>
        <u val="none"/>
        <vertAlign val="baseline"/>
        <sz val="11"/>
        <name val="Calibri"/>
        <family val="2"/>
        <scheme val="minor"/>
      </font>
      <numFmt numFmtId="0" formatCode="General"/>
      <fill>
        <patternFill>
          <fgColor indexed="64"/>
          <bgColor theme="3" tint="0.79998168889431442"/>
        </patternFill>
      </fill>
      <alignment horizontal="left" vertical="center" textRotation="0" wrapText="1" indent="0" justifyLastLine="0" shrinkToFit="0" readingOrder="0"/>
      <border diagonalUp="0" diagonalDown="0" outline="0">
        <left/>
        <right style="thin">
          <color indexed="64"/>
        </right>
        <top/>
        <bottom/>
      </border>
    </dxf>
    <dxf>
      <font>
        <strike val="0"/>
        <outline val="0"/>
        <shadow val="0"/>
        <u val="none"/>
        <vertAlign val="baseline"/>
        <sz val="11"/>
        <name val="Calibri"/>
        <family val="2"/>
        <scheme val="minor"/>
      </font>
      <numFmt numFmtId="0" formatCode="General"/>
      <fill>
        <patternFill>
          <fgColor indexed="64"/>
          <bgColor theme="3" tint="0.79998168889431442"/>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theme="3" tint="0.79998168889431442"/>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theme="3" tint="0.79998168889431442"/>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theme="3" tint="0.79998168889431442"/>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theme="3" tint="0.79998168889431442"/>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theme="3" tint="0.79998168889431442"/>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theme="3" tint="0.79998168889431442"/>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theme="3" tint="0.79998168889431442"/>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theme="3" tint="0.79998168889431442"/>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theme="3" tint="0.79998168889431442"/>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theme="3" tint="0.79998168889431442"/>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theme="3" tint="0.79998168889431442"/>
        </patternFill>
      </fill>
      <alignment horizontal="left" vertical="center" textRotation="0" wrapText="1" indent="0" justifyLastLine="0" shrinkToFit="0" readingOrder="0"/>
      <border diagonalUp="0" diagonalDown="0" outline="0">
        <left style="thin">
          <color indexed="64"/>
        </left>
        <right/>
        <top/>
        <bottom/>
      </border>
    </dxf>
    <dxf>
      <font>
        <strike val="0"/>
        <outline val="0"/>
        <shadow val="0"/>
        <u val="none"/>
        <vertAlign val="baseline"/>
        <sz val="11"/>
        <name val="Calibri"/>
        <family val="2"/>
        <scheme val="minor"/>
      </font>
      <numFmt numFmtId="0" formatCode="General"/>
      <fill>
        <patternFill>
          <fgColor indexed="64"/>
          <bgColor theme="5" tint="0.79998168889431442"/>
        </patternFill>
      </fill>
      <alignment horizontal="left" vertical="center" textRotation="0" wrapText="1" indent="0" justifyLastLine="0" shrinkToFit="0" readingOrder="0"/>
      <border diagonalUp="0" diagonalDown="0" outline="0">
        <left/>
        <right style="thin">
          <color indexed="64"/>
        </right>
        <top/>
        <bottom/>
      </border>
    </dxf>
    <dxf>
      <font>
        <strike val="0"/>
        <outline val="0"/>
        <shadow val="0"/>
        <u val="none"/>
        <vertAlign val="baseline"/>
        <sz val="11"/>
        <name val="Calibri"/>
        <family val="2"/>
        <scheme val="minor"/>
      </font>
      <numFmt numFmtId="0" formatCode="General"/>
      <fill>
        <patternFill>
          <fgColor indexed="64"/>
          <bgColor theme="5" tint="0.79998168889431442"/>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theme="5" tint="0.79998168889431442"/>
        </patternFill>
      </fill>
      <alignment horizontal="left" vertical="center" textRotation="0" wrapText="1" indent="0" justifyLastLine="0" shrinkToFit="0" readingOrder="0"/>
      <border diagonalUp="0" diagonalDown="0" outline="0">
        <left style="thin">
          <color indexed="64"/>
        </left>
        <right/>
        <top/>
        <bottom/>
      </border>
    </dxf>
    <dxf>
      <font>
        <strike val="0"/>
        <outline val="0"/>
        <shadow val="0"/>
        <u val="none"/>
        <vertAlign val="baseline"/>
        <sz val="11"/>
        <name val="Calibri"/>
        <family val="2"/>
        <scheme val="minor"/>
      </font>
      <numFmt numFmtId="0" formatCode="General"/>
      <fill>
        <patternFill>
          <fgColor indexed="64"/>
          <bgColor theme="4" tint="0.79998168889431442"/>
        </patternFill>
      </fill>
      <alignment horizontal="left" vertical="center" textRotation="0" wrapText="1" indent="0" justifyLastLine="0" shrinkToFit="0" readingOrder="0"/>
      <border diagonalUp="0" diagonalDown="0" outline="0">
        <left/>
        <right style="thin">
          <color indexed="64"/>
        </right>
        <top/>
        <bottom/>
      </border>
    </dxf>
    <dxf>
      <font>
        <strike val="0"/>
        <outline val="0"/>
        <shadow val="0"/>
        <u val="none"/>
        <vertAlign val="baseline"/>
        <sz val="11"/>
        <name val="Calibri"/>
        <family val="2"/>
        <scheme val="minor"/>
      </font>
      <numFmt numFmtId="0" formatCode="General"/>
      <fill>
        <patternFill>
          <fgColor indexed="64"/>
          <bgColor theme="4" tint="0.79998168889431442"/>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theme="4" tint="0.79998168889431442"/>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theme="4" tint="0.79998168889431442"/>
        </patternFill>
      </fill>
      <alignment horizontal="left" vertical="center" textRotation="0" wrapText="1" indent="0" justifyLastLine="0" shrinkToFit="0" readingOrder="0"/>
      <border diagonalUp="0" diagonalDown="0" outline="0">
        <left style="thin">
          <color indexed="64"/>
        </left>
        <right/>
        <top/>
        <bottom/>
      </border>
    </dxf>
    <dxf>
      <font>
        <strike val="0"/>
        <outline val="0"/>
        <shadow val="0"/>
        <u val="none"/>
        <vertAlign val="baseline"/>
        <sz val="11"/>
        <name val="Calibri"/>
        <family val="2"/>
        <scheme val="minor"/>
      </font>
      <numFmt numFmtId="0" formatCode="General"/>
      <fill>
        <patternFill>
          <fgColor indexed="64"/>
          <bgColor theme="7" tint="0.79998168889431442"/>
        </patternFill>
      </fill>
      <alignment horizontal="left" vertical="center" textRotation="0" wrapText="1" indent="0" justifyLastLine="0" shrinkToFit="0" readingOrder="0"/>
      <border diagonalUp="0" diagonalDown="0" outline="0">
        <left/>
        <right style="thin">
          <color indexed="64"/>
        </right>
        <top/>
        <bottom/>
      </border>
    </dxf>
    <dxf>
      <font>
        <strike val="0"/>
        <outline val="0"/>
        <shadow val="0"/>
        <u val="none"/>
        <vertAlign val="baseline"/>
        <sz val="11"/>
        <name val="Calibri"/>
        <family val="2"/>
        <scheme val="minor"/>
      </font>
      <numFmt numFmtId="0" formatCode="General"/>
      <fill>
        <patternFill>
          <fgColor indexed="64"/>
          <bgColor theme="7" tint="0.79998168889431442"/>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theme="7" tint="0.79998168889431442"/>
        </patternFill>
      </fill>
      <alignment horizontal="left" vertical="center" textRotation="0" wrapText="1" indent="0" justifyLastLine="0" shrinkToFit="0" readingOrder="0"/>
      <border diagonalUp="0" diagonalDown="0" outline="0">
        <left style="thin">
          <color indexed="64"/>
        </left>
        <right/>
        <top/>
        <bottom/>
      </border>
    </dxf>
    <dxf>
      <font>
        <strike val="0"/>
        <outline val="0"/>
        <shadow val="0"/>
        <u val="none"/>
        <vertAlign val="baseline"/>
        <sz val="11"/>
        <name val="Calibri"/>
        <family val="2"/>
        <scheme val="minor"/>
      </font>
      <numFmt numFmtId="0" formatCode="General"/>
      <fill>
        <patternFill>
          <fgColor indexed="64"/>
          <bgColor theme="9" tint="0.79998168889431442"/>
        </patternFill>
      </fill>
      <alignment horizontal="left" vertical="center" textRotation="0" wrapText="1" indent="0" justifyLastLine="0" shrinkToFit="0" readingOrder="0"/>
      <border diagonalUp="0" diagonalDown="0" outline="0">
        <left/>
        <right style="thin">
          <color indexed="64"/>
        </right>
        <top/>
        <bottom/>
      </border>
    </dxf>
    <dxf>
      <font>
        <strike val="0"/>
        <outline val="0"/>
        <shadow val="0"/>
        <u val="none"/>
        <vertAlign val="baseline"/>
        <sz val="11"/>
        <name val="Calibri"/>
        <family val="2"/>
        <scheme val="minor"/>
      </font>
      <numFmt numFmtId="0" formatCode="General"/>
      <fill>
        <patternFill>
          <fgColor indexed="64"/>
          <bgColor theme="9" tint="0.79998168889431442"/>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theme="9"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theme="9" tint="0.79998168889431442"/>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theme="9" tint="0.79998168889431442"/>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theme="9"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theme="9" tint="0.79998168889431442"/>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fgColor indexed="64"/>
          <bgColor theme="9" tint="0.79998168889431442"/>
        </patternFill>
      </fill>
      <alignment horizontal="left" vertical="center" textRotation="0" wrapText="1" indent="0" justifyLastLine="0" shrinkToFit="0" readingOrder="0"/>
      <border diagonalUp="0" diagonalDown="0" outline="0">
        <left style="thin">
          <color indexed="64"/>
        </left>
        <right/>
        <top/>
        <bottom/>
      </border>
    </dxf>
    <dxf>
      <font>
        <strike val="0"/>
        <outline val="0"/>
        <shadow val="0"/>
        <u val="none"/>
        <vertAlign val="baseline"/>
        <sz val="11"/>
        <name val="Calibri"/>
        <family val="2"/>
        <scheme val="minor"/>
      </font>
      <numFmt numFmtId="0" formatCode="General"/>
      <fill>
        <patternFill patternType="solid">
          <fgColor indexed="64"/>
          <bgColor rgb="FFEBF6F9"/>
        </patternFill>
      </fill>
      <alignment horizontal="right" vertical="center" textRotation="0" wrapText="1" indent="0" justifyLastLine="0" shrinkToFit="0" readingOrder="0"/>
      <border diagonalUp="0" diagonalDown="0" outline="0">
        <left/>
        <right style="thin">
          <color indexed="64"/>
        </right>
        <top/>
        <bottom/>
      </border>
    </dxf>
    <dxf>
      <font>
        <strike val="0"/>
        <outline val="0"/>
        <shadow val="0"/>
        <u val="none"/>
        <vertAlign val="baseline"/>
        <sz val="11"/>
        <name val="Calibri"/>
        <family val="2"/>
        <scheme val="minor"/>
      </font>
      <numFmt numFmtId="0" formatCode="General"/>
      <fill>
        <patternFill patternType="solid">
          <fgColor indexed="64"/>
          <bgColor rgb="FFEBF6F9"/>
        </patternFill>
      </fill>
      <alignment horizontal="left" vertical="center" textRotation="0" wrapText="1" indent="0" justifyLastLine="0" shrinkToFit="0" readingOrder="0"/>
    </dxf>
    <dxf>
      <font>
        <strike val="0"/>
        <outline val="0"/>
        <shadow val="0"/>
        <u val="none"/>
        <vertAlign val="baseline"/>
        <sz val="11"/>
        <name val="Calibri"/>
        <family val="2"/>
        <scheme val="minor"/>
      </font>
      <numFmt numFmtId="0" formatCode="General"/>
      <fill>
        <patternFill patternType="solid">
          <fgColor indexed="64"/>
          <bgColor rgb="FFEBF6F9"/>
        </patternFill>
      </fill>
      <alignment horizontal="left" vertical="center" textRotation="0" wrapText="1" indent="0" justifyLastLine="0" shrinkToFit="0" readingOrder="0"/>
    </dxf>
    <dxf>
      <font>
        <strike val="0"/>
        <outline val="0"/>
        <shadow val="0"/>
        <u val="none"/>
        <vertAlign val="baseline"/>
        <sz val="11"/>
        <name val="Calibri"/>
        <family val="2"/>
        <scheme val="minor"/>
      </font>
      <alignment horizontal="left" vertical="center" textRotation="0" wrapText="1" indent="0" justifyLastLine="0" shrinkToFit="0" readingOrder="0"/>
    </dxf>
    <dxf>
      <font>
        <b/>
        <i val="0"/>
        <strike val="0"/>
        <condense val="0"/>
        <extend val="0"/>
        <outline val="0"/>
        <shadow val="0"/>
        <u val="none"/>
        <vertAlign val="baseline"/>
        <sz val="11"/>
        <color auto="1"/>
        <name val="Calibri"/>
        <family val="2"/>
        <charset val="238"/>
        <scheme val="minor"/>
      </font>
      <numFmt numFmtId="0" formatCode="General"/>
      <fill>
        <patternFill patternType="solid">
          <fgColor indexed="64"/>
          <bgColor theme="0"/>
        </patternFill>
      </fill>
      <alignment horizontal="center" vertical="center"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B9D4DD"/>
      <color rgb="FFE6E6E6"/>
      <color rgb="FFF9F7FB"/>
      <color rgb="FFF5F8EE"/>
      <color rgb="FFEBF6F9"/>
      <color rgb="FF8064A2"/>
      <color rgb="FF7F7F7F"/>
      <color rgb="FF606060"/>
      <color rgb="FF00C0BC"/>
      <color rgb="FF4BAC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404D57-D3A3-4CE0-860C-F08583D71B95}" name="Tabela2" displayName="Tabela2" ref="A2:BA636" headerRowDxfId="54" dataDxfId="53">
  <autoFilter ref="A2:BA636" xr:uid="{D0A25E1C-9070-4DA4-8002-527E774F8642}"/>
  <sortState xmlns:xlrd2="http://schemas.microsoft.com/office/spreadsheetml/2017/richdata2" ref="A3:BA636">
    <sortCondition ref="A2:A636"/>
  </sortState>
  <tableColumns count="53">
    <tableColumn id="2" xr3:uid="{750E586B-3DB2-470C-928A-3CA08498D396}" name="Case no." totalsRowLabel="Suma" dataDxfId="52"/>
    <tableColumn id="3" xr3:uid="{93B7DA21-B16E-4DCF-9F89-AE8B2EF0109B}" name="Source" dataDxfId="51"/>
    <tableColumn id="4" xr3:uid="{C945B5A9-B8F5-4CB7-B708-F162D9167065}" name="PMID" dataDxfId="50"/>
    <tableColumn id="5" xr3:uid="{DC753A9A-C304-49C9-ABA2-C7C40C661C4E}" name="Suspected drug " dataDxfId="49"/>
    <tableColumn id="6" xr3:uid="{EE867909-04A6-44D1-997F-EC4948BB2E24}" name="Suspected drug's daily dose [mg]_x000a_(or [mg/kg] if indicated)" dataDxfId="48"/>
    <tableColumn id="48" xr3:uid="{132E1CAC-17E7-4833-88E9-1EF6CAAA21A5}" name="Dosing informatin" dataDxfId="47"/>
    <tableColumn id="7" xr3:uid="{7FAFF6D0-ECAE-4FBD-A906-B732F4DA4DFF}" name="Suspected drug's route of administration" dataDxfId="46"/>
    <tableColumn id="8" xr3:uid="{7573EA9D-0D31-4258-B763-EE2C2CC92C15}" name="Concomitant drugs" dataDxfId="45"/>
    <tableColumn id="9" xr3:uid="{1C654054-F508-4F88-8DDD-06F2F9865BE7}" name="Concomitant drugs' daily dose [mg]_x000a_(or [mg/kg]  if indicated)" dataDxfId="44"/>
    <tableColumn id="53" xr3:uid="{1202084A-26EB-4EB4-AC33-6595B83B75C0}" name="Concomitant drugs' dosing informatin" dataDxfId="43"/>
    <tableColumn id="10" xr3:uid="{F037CF78-C103-43E8-9B3C-246CBC37A3AD}" name="Concomitant drugs' routes of administration" dataDxfId="42"/>
    <tableColumn id="43" xr3:uid="{64D398C6-688E-49C8-A03A-D197331B36D0}" name="Overdose" dataDxfId="41"/>
    <tableColumn id="11" xr3:uid="{744FB1B2-7F15-4CCD-9E37-573F626D39F3}" name="Alcohol" dataDxfId="40"/>
    <tableColumn id="12" xr3:uid="{EA5F161C-CACF-4EBA-9C4E-74ABA0D0EF9B}" name="Age" dataDxfId="39"/>
    <tableColumn id="13" xr3:uid="{43925F43-7CF9-426D-967A-32C9F9385AAF}" name="Sex" dataDxfId="38"/>
    <tableColumn id="14" xr3:uid="{CE1131E9-A150-4A0D-9940-EC9188FAB9A7}" name="Diseases" dataDxfId="37"/>
    <tableColumn id="15" xr3:uid="{D58B5893-3C0A-41EE-BB25-6565A6B649C4}" name="BP [mmHg]" dataDxfId="36"/>
    <tableColumn id="16" xr3:uid="{DF5F626D-3C6A-4842-98F6-6CACAD82DB31}" name="HR [1/min]" dataDxfId="35"/>
    <tableColumn id="17" xr3:uid="{FEE46A57-5D86-44FB-A49C-059B43662B1C}" name="Breaths [1/min]" dataDxfId="34"/>
    <tableColumn id="18" xr3:uid="{FB90AC7B-E0E5-49C6-8EA8-F8CE1FDF7120}" name="Temp [°C]" dataDxfId="33"/>
    <tableColumn id="19" xr3:uid="{31FC7050-E73C-470B-8756-15099F7D4677}" name=" QRS [ms]" dataDxfId="32"/>
    <tableColumn id="20" xr3:uid="{0E4131E5-426C-468D-A830-84F505C2D422}" name="QT [ms]" dataDxfId="31"/>
    <tableColumn id="21" xr3:uid="{623E63B6-E33D-464F-8E9F-F3468322D12D}" name="QTc [ms]" dataDxfId="30"/>
    <tableColumn id="22" xr3:uid="{A417F8F4-AA60-4083-A013-92977022B3A7}" name="Creatinin kinaze [U/L]" dataDxfId="29"/>
    <tableColumn id="23" xr3:uid="{F3807921-B494-4AA9-9066-B83D93739E9F}" name="blood pH" dataDxfId="28"/>
    <tableColumn id="24" xr3:uid="{37ECEC22-C851-4222-B4D3-7D5BC47D474A}" name="Suspected drug's conc [ng/mL]" dataDxfId="27"/>
    <tableColumn id="25" xr3:uid="{B62B05CD-5278-4D38-B460-C5981837339B}" name="Suspected drug's therapeutic range [ng/mL]" dataDxfId="26"/>
    <tableColumn id="26" xr3:uid="{D7D76D0F-1820-4CAF-AB00-ACEDA7C4525E}" name="Na+ [mmol/L]" dataDxfId="25"/>
    <tableColumn id="27" xr3:uid="{90A72ADE-1029-4191-833B-5F1764E6C618}" name="K+  [mmol/L]" dataDxfId="24"/>
    <tableColumn id="28" xr3:uid="{7C1C1B7B-3F9D-484B-B03D-482A9391CE9D}" name="Mg2+  [mmol/L]" dataDxfId="23"/>
    <tableColumn id="29" xr3:uid="{877E9C0B-2559-493B-8F3C-F6E121FA9C8F}" name="Ca2+ [mg/dL]" dataDxfId="22"/>
    <tableColumn id="30" xr3:uid="{7EC941D3-9010-4C03-A3BD-96AA1BD107B8}" name="Cl-  [mmol/L]" dataDxfId="21"/>
    <tableColumn id="31" xr3:uid="{23C1004F-8ADB-4D6A-8635-00FBF7AF2DDF}" name="HCO3-[mmol/L]" dataDxfId="20"/>
    <tableColumn id="32" xr3:uid="{21C264A5-7008-4E07-A606-D1ECE9B4D41E}" name="lactic acid [mmol/L]" dataDxfId="19"/>
    <tableColumn id="33" xr3:uid="{B3A7CF83-C2D8-4265-8CC4-9C95C6DDFF5F}" name="BUN [mg/dL]" dataDxfId="18"/>
    <tableColumn id="34" xr3:uid="{334DA16E-5B9D-489A-9B20-2E3B5927735A}" name="Creatinine [mg/dL]" dataDxfId="17"/>
    <tableColumn id="35" xr3:uid="{EEB797AF-A091-460B-972A-F391565B4A5E}" name="Applied clinical TdP management" dataDxfId="16"/>
    <tableColumn id="36" xr3:uid="{FF29D8F6-8178-46E2-A348-B2C4E3B5EA2F}" name="QRS postintervention [ms]" dataDxfId="15"/>
    <tableColumn id="37" xr3:uid="{C80C576E-DE59-49FD-9CF5-7505319D8FB0}" name="QT/QTc postintervention [ms]" dataDxfId="14"/>
    <tableColumn id="38" xr3:uid="{0B457EBE-11A1-4C38-8FC1-CBBC59566BCE}" name="Therapy results" dataDxfId="13"/>
    <tableColumn id="40" xr3:uid="{01A2E2BD-86AA-4BC7-8711-A54926BBE7C8}" name="Additional comments" dataDxfId="12"/>
    <tableColumn id="1" xr3:uid="{3FE3B78B-92DC-420C-A573-E81BA9E568E5}" name="SMILE" dataDxfId="11">
      <calculatedColumnFormula array="1">INDIRECT(ADDRESS(CELL("row", INDEX('Drugs properties'!$A:$A, MATCH($D3, 'Drugs properties'!$A:$A, 0), 0)), 2, 4, TRUE, "Drugs properties"))</calculatedColumnFormula>
    </tableColumn>
    <tableColumn id="39" xr3:uid="{F9932D77-93E9-4961-A690-A9A84E06E0BB}" name="Molecular Weight (g/mol)" dataDxfId="10">
      <calculatedColumnFormula array="1">INDIRECT(ADDRESS(CELL("row", INDEX('Drugs properties'!$A:$A, MATCH($D3, 'Drugs properties'!$A:$A, 0), 0)), 3, 4, TRUE, "Drugs properties"))</calculatedColumnFormula>
    </tableColumn>
    <tableColumn id="41" xr3:uid="{4C5709EF-F09A-4AC9-971C-C18B7119C2E9}" name="TPSA (Å)" dataDxfId="9">
      <calculatedColumnFormula array="1">INDIRECT(ADDRESS(CELL("row", INDEX('Drugs properties'!$A:$A, MATCH($D3, 'Drugs properties'!$A:$A, 0), 0)), 4, 4, TRUE, "Drugs properties"))</calculatedColumnFormula>
    </tableColumn>
    <tableColumn id="42" xr3:uid="{1456227B-48B0-4219-B643-05EE9C31C237}" name="LogP" dataDxfId="8">
      <calculatedColumnFormula array="1">INDIRECT(ADDRESS(CELL("row", INDEX('Drugs properties'!$A:$A, MATCH($D3, 'Drugs properties'!$A:$A, 0), 0)), 5, 4, TRUE, "Drugs properties"))</calculatedColumnFormula>
    </tableColumn>
    <tableColumn id="44" xr3:uid="{1CEB83AC-7AFB-4017-A93D-C26B41069900}" name="HBA" dataDxfId="7">
      <calculatedColumnFormula array="1">INDIRECT(ADDRESS(CELL("row", INDEX('Drugs properties'!$A:$A, MATCH($D3, 'Drugs properties'!$A:$A, 0), 0)), 6, 4, TRUE, "Drugs properties"))</calculatedColumnFormula>
    </tableColumn>
    <tableColumn id="45" xr3:uid="{22D00B27-F833-4053-81D1-FE65FE934F72}" name="HBD" dataDxfId="6">
      <calculatedColumnFormula array="1">INDIRECT(ADDRESS(CELL("row", INDEX('Drugs properties'!$A:$A, MATCH($D3, 'Drugs properties'!$A:$A, 0), 0)), 7, 4, TRUE, "Drugs properties"))</calculatedColumnFormula>
    </tableColumn>
    <tableColumn id="46" xr3:uid="{B822813A-3AA7-4DD6-8D85-888C34500092}" name="Number of rotatable bonds " dataDxfId="5">
      <calculatedColumnFormula array="1">INDIRECT(ADDRESS(CELL("row", INDEX('Drugs properties'!$A:$A, MATCH($D3, 'Drugs properties'!$A:$A, 0), 0)), 8, 4, TRUE, "Drugs properties"))</calculatedColumnFormula>
    </tableColumn>
    <tableColumn id="47" xr3:uid="{E966072E-9045-4E31-9D73-C85328C4D38A}" name="Number of heavy atoms" dataDxfId="4">
      <calculatedColumnFormula array="1">INDIRECT(ADDRESS(CELL("row", INDEX('Drugs properties'!$A:$A, MATCH($D3, 'Drugs properties'!$A:$A, 0), 0)), 9, 4, TRUE, "Drugs properties"))</calculatedColumnFormula>
    </tableColumn>
    <tableColumn id="49" xr3:uid="{6357EBDF-DB7B-4996-93B9-35915E9359BE}" name="Total No of reports " dataDxfId="3">
      <calculatedColumnFormula array="1">INDIRECT(ADDRESS(CELL("row", INDEX('Drugs properties'!$A:$A, MATCH($D3, 'Drugs properties'!$A:$A, 0), 0)), 11, 4, TRUE, "Drugs properties"))</calculatedColumnFormula>
    </tableColumn>
    <tableColumn id="50" xr3:uid="{59C62388-0E96-4459-AA1C-EDE6C89F8744}" name="No of cardiac cases" dataDxfId="2">
      <calculatedColumnFormula array="1">INDIRECT(ADDRESS(CELL("row", INDEX('Drugs properties'!$A:$A, MATCH($D3, 'Drugs properties'!$A:$A, 0), 0)), 12, 4, TRUE, "Drugs properties"))</calculatedColumnFormula>
    </tableColumn>
    <tableColumn id="51" xr3:uid="{80D81584-09C1-4F75-8362-B82B6E43B983}" name="No of TdP" dataDxfId="1">
      <calculatedColumnFormula array="1">INDIRECT(ADDRESS(CELL("row", INDEX('Drugs properties'!$A:$A, MATCH($D3, 'Drugs properties'!$A:$A, 0), 0)), 13, 4, TRUE, "Drugs properties"))</calculatedColumnFormula>
    </tableColumn>
    <tableColumn id="52" xr3:uid="{6B4CFDCD-6675-41A1-B618-5B209F602304}" name="Deaths due to TdP " dataDxfId="0">
      <calculatedColumnFormula array="1">INDIRECT(ADDRESS(CELL("row", INDEX('Drugs properties'!$A:$A, MATCH($D3, 'Drugs properties'!$A:$A, 0), 0)), 14, 4, TRUE, "Drugs properties"))</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doi.org/10.1002/ccr3.3838"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M639"/>
  <sheetViews>
    <sheetView tabSelected="1" zoomScale="70" zoomScaleNormal="70" workbookViewId="0">
      <pane ySplit="2" topLeftCell="A3" activePane="bottomLeft" state="frozen"/>
      <selection pane="bottomLeft" activeCell="L6" sqref="L6"/>
    </sheetView>
  </sheetViews>
  <sheetFormatPr defaultColWidth="8.85546875" defaultRowHeight="15" x14ac:dyDescent="0.25"/>
  <cols>
    <col min="1" max="1" width="4.7109375" style="174" customWidth="1"/>
    <col min="2" max="2" width="14.5703125" style="2" customWidth="1"/>
    <col min="3" max="3" width="11.42578125" style="29" customWidth="1"/>
    <col min="4" max="4" width="19.140625" style="1" customWidth="1"/>
    <col min="5" max="5" width="19.28515625" style="1" customWidth="1"/>
    <col min="6" max="6" width="19.85546875" style="1" customWidth="1"/>
    <col min="7" max="7" width="41.28515625" style="1" customWidth="1"/>
    <col min="8" max="8" width="18.5703125" style="1" customWidth="1"/>
    <col min="9" max="9" width="21.85546875" style="1" customWidth="1"/>
    <col min="10" max="10" width="21.85546875" style="2" customWidth="1"/>
    <col min="11" max="11" width="12.28515625" style="1" customWidth="1"/>
    <col min="12" max="12" width="15" style="1" bestFit="1" customWidth="1"/>
    <col min="13" max="13" width="13.85546875" style="1" bestFit="1" customWidth="1"/>
    <col min="14" max="14" width="9.28515625" style="1" customWidth="1"/>
    <col min="15" max="15" width="14" style="1" bestFit="1" customWidth="1"/>
    <col min="16" max="16" width="17.85546875" style="1" customWidth="1"/>
    <col min="17" max="17" width="12.42578125" style="1" customWidth="1"/>
    <col min="18" max="18" width="16.42578125" style="1" customWidth="1"/>
    <col min="19" max="20" width="11.42578125" style="1" customWidth="1"/>
    <col min="21" max="21" width="9.85546875" style="1" customWidth="1"/>
    <col min="22" max="22" width="15.28515625" style="1" customWidth="1"/>
    <col min="23" max="23" width="10.42578125" style="1" customWidth="1"/>
    <col min="24" max="24" width="6" style="1" customWidth="1"/>
    <col min="25" max="25" width="15.42578125" style="1" customWidth="1"/>
    <col min="26" max="26" width="15.85546875" style="1" customWidth="1"/>
    <col min="27" max="27" width="10.5703125" style="1" customWidth="1"/>
    <col min="28" max="28" width="9.140625" style="1" customWidth="1"/>
    <col min="29" max="29" width="9.85546875" style="1" customWidth="1"/>
    <col min="30" max="30" width="8.28515625" style="1" customWidth="1"/>
    <col min="31" max="31" width="9" style="1" customWidth="1"/>
    <col min="32" max="32" width="9.140625" style="1" customWidth="1"/>
    <col min="33" max="33" width="10" style="1" customWidth="1"/>
    <col min="34" max="34" width="8.85546875" style="1" customWidth="1"/>
    <col min="35" max="35" width="10.28515625" style="1" customWidth="1"/>
    <col min="36" max="36" width="65.85546875" style="1" customWidth="1"/>
    <col min="37" max="37" width="15.140625" style="1" customWidth="1"/>
    <col min="38" max="38" width="16.28515625" style="1" customWidth="1"/>
    <col min="39" max="39" width="53.7109375" style="1" customWidth="1"/>
    <col min="40" max="40" width="78.85546875" style="1" customWidth="1"/>
    <col min="41" max="41" width="49.28515625" style="1" customWidth="1"/>
    <col min="42" max="42" width="14.85546875" style="1" customWidth="1"/>
    <col min="43" max="43" width="15.42578125" style="1" bestFit="1" customWidth="1"/>
    <col min="44" max="48" width="8.85546875" style="1"/>
    <col min="49" max="49" width="8.85546875" style="175"/>
    <col min="50" max="50" width="8.85546875" style="175" customWidth="1"/>
    <col min="51" max="52" width="8.85546875" style="175"/>
    <col min="53" max="16384" width="8.85546875" style="174"/>
  </cols>
  <sheetData>
    <row r="1" spans="1:53" s="2" customFormat="1" x14ac:dyDescent="0.25">
      <c r="A1" s="188" t="s">
        <v>1650</v>
      </c>
      <c r="B1" s="189"/>
      <c r="C1" s="190"/>
      <c r="D1" s="185" t="s">
        <v>1651</v>
      </c>
      <c r="E1" s="186"/>
      <c r="F1" s="186"/>
      <c r="G1" s="186"/>
      <c r="H1" s="186"/>
      <c r="I1" s="186"/>
      <c r="J1" s="186"/>
      <c r="K1" s="186"/>
      <c r="L1" s="186"/>
      <c r="M1" s="187"/>
      <c r="N1" s="191" t="s">
        <v>1652</v>
      </c>
      <c r="O1" s="192"/>
      <c r="P1" s="193"/>
      <c r="Q1" s="194" t="s">
        <v>1653</v>
      </c>
      <c r="R1" s="195"/>
      <c r="S1" s="195"/>
      <c r="T1" s="196"/>
      <c r="U1" s="200" t="s">
        <v>1654</v>
      </c>
      <c r="V1" s="201"/>
      <c r="W1" s="202"/>
      <c r="X1" s="197" t="s">
        <v>1658</v>
      </c>
      <c r="Y1" s="198"/>
      <c r="Z1" s="198"/>
      <c r="AA1" s="198"/>
      <c r="AB1" s="198"/>
      <c r="AC1" s="198"/>
      <c r="AD1" s="198"/>
      <c r="AE1" s="198"/>
      <c r="AF1" s="198"/>
      <c r="AG1" s="198"/>
      <c r="AH1" s="198"/>
      <c r="AI1" s="198"/>
      <c r="AJ1" s="199"/>
      <c r="AK1" s="176" t="s">
        <v>1657</v>
      </c>
      <c r="AL1" s="177"/>
      <c r="AM1" s="177"/>
      <c r="AN1" s="178"/>
      <c r="AO1" s="115" t="s">
        <v>3203</v>
      </c>
      <c r="AP1" s="182" t="s">
        <v>3102</v>
      </c>
      <c r="AQ1" s="183"/>
      <c r="AR1" s="183"/>
      <c r="AS1" s="183"/>
      <c r="AT1" s="183"/>
      <c r="AU1" s="183"/>
      <c r="AV1" s="183"/>
      <c r="AW1" s="184"/>
      <c r="AX1" s="179" t="s">
        <v>2949</v>
      </c>
      <c r="AY1" s="180"/>
      <c r="AZ1" s="180"/>
      <c r="BA1" s="181"/>
    </row>
    <row r="2" spans="1:53" s="8" customFormat="1" ht="59.25" customHeight="1" x14ac:dyDescent="0.25">
      <c r="A2" s="173" t="s">
        <v>412</v>
      </c>
      <c r="B2" s="30" t="s">
        <v>0</v>
      </c>
      <c r="C2" s="31" t="s">
        <v>18</v>
      </c>
      <c r="D2" s="38" t="s">
        <v>1655</v>
      </c>
      <c r="E2" s="39" t="s">
        <v>3542</v>
      </c>
      <c r="F2" s="39" t="s">
        <v>3106</v>
      </c>
      <c r="G2" s="39" t="s">
        <v>1656</v>
      </c>
      <c r="H2" s="39" t="s">
        <v>3543</v>
      </c>
      <c r="I2" s="39" t="s">
        <v>3544</v>
      </c>
      <c r="J2" s="39" t="s">
        <v>3545</v>
      </c>
      <c r="K2" s="39" t="s">
        <v>3546</v>
      </c>
      <c r="L2" s="39" t="s">
        <v>16</v>
      </c>
      <c r="M2" s="40" t="s">
        <v>1</v>
      </c>
      <c r="N2" s="41" t="s">
        <v>2</v>
      </c>
      <c r="O2" s="9" t="s">
        <v>3547</v>
      </c>
      <c r="P2" s="42" t="s">
        <v>3</v>
      </c>
      <c r="Q2" s="47" t="s">
        <v>4</v>
      </c>
      <c r="R2" s="10" t="s">
        <v>5</v>
      </c>
      <c r="S2" s="10" t="s">
        <v>6</v>
      </c>
      <c r="T2" s="48" t="s">
        <v>7</v>
      </c>
      <c r="U2" s="53" t="s">
        <v>8</v>
      </c>
      <c r="V2" s="11" t="s">
        <v>9</v>
      </c>
      <c r="W2" s="54" t="s">
        <v>10</v>
      </c>
      <c r="X2" s="59" t="s">
        <v>11</v>
      </c>
      <c r="Y2" s="12" t="s">
        <v>12</v>
      </c>
      <c r="Z2" s="12" t="s">
        <v>1659</v>
      </c>
      <c r="AA2" s="12" t="s">
        <v>1660</v>
      </c>
      <c r="AB2" s="12" t="s">
        <v>1661</v>
      </c>
      <c r="AC2" s="12" t="s">
        <v>1662</v>
      </c>
      <c r="AD2" s="12" t="s">
        <v>1663</v>
      </c>
      <c r="AE2" s="12" t="s">
        <v>1664</v>
      </c>
      <c r="AF2" s="12" t="s">
        <v>1665</v>
      </c>
      <c r="AG2" s="12" t="s">
        <v>1666</v>
      </c>
      <c r="AH2" s="12" t="s">
        <v>1667</v>
      </c>
      <c r="AI2" s="12" t="s">
        <v>13</v>
      </c>
      <c r="AJ2" s="60" t="s">
        <v>14</v>
      </c>
      <c r="AK2" s="65" t="s">
        <v>1668</v>
      </c>
      <c r="AL2" s="13" t="s">
        <v>1669</v>
      </c>
      <c r="AM2" s="13" t="s">
        <v>1670</v>
      </c>
      <c r="AN2" s="66" t="s">
        <v>15</v>
      </c>
      <c r="AO2" s="71" t="s">
        <v>17</v>
      </c>
      <c r="AP2" s="97" t="s">
        <v>2662</v>
      </c>
      <c r="AQ2" s="97" t="s">
        <v>2670</v>
      </c>
      <c r="AR2" s="97" t="s">
        <v>2671</v>
      </c>
      <c r="AS2" s="97" t="s">
        <v>2663</v>
      </c>
      <c r="AT2" s="97" t="s">
        <v>2664</v>
      </c>
      <c r="AU2" s="97" t="s">
        <v>2665</v>
      </c>
      <c r="AV2" s="97" t="s">
        <v>2806</v>
      </c>
      <c r="AW2" s="97" t="s">
        <v>2807</v>
      </c>
      <c r="AX2" s="103" t="s">
        <v>2945</v>
      </c>
      <c r="AY2" s="104" t="s">
        <v>2947</v>
      </c>
      <c r="AZ2" s="104" t="s">
        <v>2943</v>
      </c>
      <c r="BA2" s="108" t="s">
        <v>2946</v>
      </c>
    </row>
    <row r="3" spans="1:53" s="3" customFormat="1" ht="75" x14ac:dyDescent="0.25">
      <c r="A3" s="15">
        <v>1</v>
      </c>
      <c r="B3" s="75" t="s">
        <v>21</v>
      </c>
      <c r="C3" s="76">
        <v>17719337</v>
      </c>
      <c r="D3" s="77" t="s">
        <v>20</v>
      </c>
      <c r="E3" s="78" t="s">
        <v>3107</v>
      </c>
      <c r="F3" s="78" t="s">
        <v>3108</v>
      </c>
      <c r="G3" s="78" t="s">
        <v>19</v>
      </c>
      <c r="H3" s="78" t="s">
        <v>2198</v>
      </c>
      <c r="I3" s="78" t="s">
        <v>24</v>
      </c>
      <c r="J3" s="78"/>
      <c r="K3" s="78"/>
      <c r="L3" s="78"/>
      <c r="M3" s="79"/>
      <c r="N3" s="43" t="s">
        <v>95</v>
      </c>
      <c r="O3" s="17" t="s">
        <v>93</v>
      </c>
      <c r="P3" s="44" t="s">
        <v>94</v>
      </c>
      <c r="Q3" s="49" t="s">
        <v>24</v>
      </c>
      <c r="R3" s="18"/>
      <c r="S3" s="18"/>
      <c r="T3" s="50"/>
      <c r="U3" s="55"/>
      <c r="V3" s="19"/>
      <c r="W3" s="56" t="s">
        <v>571</v>
      </c>
      <c r="X3" s="61"/>
      <c r="Y3" s="20"/>
      <c r="Z3" s="20"/>
      <c r="AA3" s="20"/>
      <c r="AB3" s="20"/>
      <c r="AC3" s="20" t="s">
        <v>2118</v>
      </c>
      <c r="AD3" s="20" t="s">
        <v>2119</v>
      </c>
      <c r="AE3" s="20" t="s">
        <v>24</v>
      </c>
      <c r="AF3" s="20"/>
      <c r="AG3" s="20"/>
      <c r="AH3" s="20"/>
      <c r="AI3" s="20"/>
      <c r="AJ3" s="62"/>
      <c r="AK3" s="67"/>
      <c r="AL3" s="21"/>
      <c r="AM3" s="21"/>
      <c r="AN3" s="68"/>
      <c r="AO3" s="72" t="s">
        <v>2120</v>
      </c>
      <c r="AP3" s="98" t="str" cm="1">
        <f t="array" aca="1" ref="AP3" ca="1">INDIRECT(ADDRESS(CELL("row", INDEX('Drugs properties'!$A:$A, MATCH($D3, 'Drugs properties'!$A:$A, 0), 0)), 2, 4, TRUE, "Drugs properties"))</f>
        <v>CN(CCC1=CC=C(C=C1)NS(=O)(=O)C)CCOC2=CC=C(C=C2)NS(=O)(=O)C</v>
      </c>
      <c r="AQ3" s="98" cm="1">
        <f t="array" aca="1" ref="AQ3" ca="1">INDIRECT(ADDRESS(CELL("row", INDEX('Drugs properties'!$A:$A, MATCH($D3, 'Drugs properties'!$A:$A, 0), 0)), 3, 4, TRUE, "Drugs properties"))</f>
        <v>441.56</v>
      </c>
      <c r="AR3" s="98" cm="1">
        <f t="array" aca="1" ref="AR3" ca="1">INDIRECT(ADDRESS(CELL("row", INDEX('Drugs properties'!$A:$A, MATCH($D3, 'Drugs properties'!$A:$A, 0), 0)), 4, 4, TRUE, "Drugs properties"))</f>
        <v>121.57</v>
      </c>
      <c r="AS3" s="98" cm="1">
        <f t="array" aca="1" ref="AS3" ca="1">INDIRECT(ADDRESS(CELL("row", INDEX('Drugs properties'!$A:$A, MATCH($D3, 'Drugs properties'!$A:$A, 0), 0)), 5, 4, TRUE, "Drugs properties"))</f>
        <v>1.93</v>
      </c>
      <c r="AT3" s="98" cm="1">
        <f t="array" aca="1" ref="AT3" ca="1">INDIRECT(ADDRESS(CELL("row", INDEX('Drugs properties'!$A:$A, MATCH($D3, 'Drugs properties'!$A:$A, 0), 0)), 6, 4, TRUE, "Drugs properties"))</f>
        <v>6</v>
      </c>
      <c r="AU3" s="98" cm="1">
        <f t="array" aca="1" ref="AU3" ca="1">INDIRECT(ADDRESS(CELL("row", INDEX('Drugs properties'!$A:$A, MATCH($D3, 'Drugs properties'!$A:$A, 0), 0)), 7, 4, TRUE, "Drugs properties"))</f>
        <v>2</v>
      </c>
      <c r="AV3" s="98" cm="1">
        <f t="array" aca="1" ref="AV3" ca="1">INDIRECT(ADDRESS(CELL("row", INDEX('Drugs properties'!$A:$A, MATCH($D3, 'Drugs properties'!$A:$A, 0), 0)), 8, 4, TRUE, "Drugs properties"))</f>
        <v>11</v>
      </c>
      <c r="AW3" s="98" cm="1">
        <f t="array" aca="1" ref="AW3" ca="1">INDIRECT(ADDRESS(CELL("row", INDEX('Drugs properties'!$A:$A, MATCH($D3, 'Drugs properties'!$A:$A, 0), 0)), 9, 4, TRUE, "Drugs properties"))</f>
        <v>29</v>
      </c>
      <c r="AX3" s="105" cm="1">
        <f t="array" aca="1" ref="AX3" ca="1">INDIRECT(ADDRESS(CELL("row", INDEX('Drugs properties'!$A:$A, MATCH($D3, 'Drugs properties'!$A:$A, 0), 0)), 11, 4, TRUE, "Drugs properties"))</f>
        <v>8650</v>
      </c>
      <c r="AY3" s="102" cm="1">
        <f t="array" aca="1" ref="AY3" ca="1">INDIRECT(ADDRESS(CELL("row", INDEX('Drugs properties'!$A:$A, MATCH($D3, 'Drugs properties'!$A:$A, 0), 0)), 12, 4, TRUE, "Drugs properties"))</f>
        <v>2741</v>
      </c>
      <c r="AZ3" s="102" cm="1">
        <f t="array" aca="1" ref="AZ3" ca="1">INDIRECT(ADDRESS(CELL("row", INDEX('Drugs properties'!$A:$A, MATCH($D3, 'Drugs properties'!$A:$A, 0), 0)), 13, 4, TRUE, "Drugs properties"))</f>
        <v>188</v>
      </c>
      <c r="BA3" s="109" cm="1">
        <f t="array" aca="1" ref="BA3" ca="1">INDIRECT(ADDRESS(CELL("row", INDEX('Drugs properties'!$A:$A, MATCH($D3, 'Drugs properties'!$A:$A, 0), 0)), 14, 4, TRUE, "Drugs properties"))</f>
        <v>15</v>
      </c>
    </row>
    <row r="4" spans="1:53" s="3" customFormat="1" ht="105" x14ac:dyDescent="0.25">
      <c r="A4" s="15">
        <v>2</v>
      </c>
      <c r="B4" s="15" t="s">
        <v>23</v>
      </c>
      <c r="C4" s="32">
        <v>15135720</v>
      </c>
      <c r="D4" s="80" t="s">
        <v>22</v>
      </c>
      <c r="E4" s="16">
        <v>40</v>
      </c>
      <c r="F4" s="16" t="s">
        <v>3109</v>
      </c>
      <c r="G4" s="16" t="s">
        <v>25</v>
      </c>
      <c r="H4" s="16" t="s">
        <v>3281</v>
      </c>
      <c r="I4" s="16" t="s">
        <v>24</v>
      </c>
      <c r="J4" s="16" t="s">
        <v>3282</v>
      </c>
      <c r="K4" s="16"/>
      <c r="L4" s="16"/>
      <c r="M4" s="35"/>
      <c r="N4" s="43">
        <v>92</v>
      </c>
      <c r="O4" s="17" t="s">
        <v>96</v>
      </c>
      <c r="P4" s="44" t="s">
        <v>97</v>
      </c>
      <c r="Q4" s="49" t="s">
        <v>24</v>
      </c>
      <c r="R4" s="18">
        <v>100</v>
      </c>
      <c r="S4" s="18"/>
      <c r="T4" s="50"/>
      <c r="U4" s="55"/>
      <c r="V4" s="19"/>
      <c r="W4" s="56">
        <v>618</v>
      </c>
      <c r="X4" s="61"/>
      <c r="Y4" s="20"/>
      <c r="Z4" s="20"/>
      <c r="AA4" s="20"/>
      <c r="AB4" s="20"/>
      <c r="AC4" s="20"/>
      <c r="AD4" s="20"/>
      <c r="AE4" s="20"/>
      <c r="AF4" s="20"/>
      <c r="AG4" s="20"/>
      <c r="AH4" s="20"/>
      <c r="AI4" s="20"/>
      <c r="AJ4" s="62"/>
      <c r="AK4" s="67" t="s">
        <v>1248</v>
      </c>
      <c r="AL4" s="21"/>
      <c r="AM4" s="81" t="s">
        <v>1249</v>
      </c>
      <c r="AN4" s="68" t="s">
        <v>1250</v>
      </c>
      <c r="AO4" s="72"/>
      <c r="AP4" s="98" t="str" cm="1">
        <f t="array" aca="1" ref="AP4" ca="1">INDIRECT(ADDRESS(CELL("row", INDEX('Drugs properties'!$A:$A, MATCH($D4, 'Drugs properties'!$A:$A, 0), 0)), 2, 4, TRUE, "Drugs properties"))</f>
        <v>C1=C(N=C(S1)N=C(N)N)CSCCC(=NS(=O)(=O)N)N</v>
      </c>
      <c r="AQ4" s="98" cm="1">
        <f t="array" aca="1" ref="AQ4" ca="1">INDIRECT(ADDRESS(CELL("row", INDEX('Drugs properties'!$A:$A, MATCH($D4, 'Drugs properties'!$A:$A, 0), 0)), 3, 4, TRUE, "Drugs properties"))</f>
        <v>337.45</v>
      </c>
      <c r="AR4" s="98" cm="1">
        <f t="array" aca="1" ref="AR4" ca="1">INDIRECT(ADDRESS(CELL("row", INDEX('Drugs properties'!$A:$A, MATCH($D4, 'Drugs properties'!$A:$A, 0), 0)), 4, 4, TRUE, "Drugs properties"))</f>
        <v>237.75</v>
      </c>
      <c r="AS4" s="98" cm="1">
        <f t="array" aca="1" ref="AS4" ca="1">INDIRECT(ADDRESS(CELL("row", INDEX('Drugs properties'!$A:$A, MATCH($D4, 'Drugs properties'!$A:$A, 0), 0)), 5, 4, TRUE, "Drugs properties"))</f>
        <v>-0.26</v>
      </c>
      <c r="AT4" s="98" cm="1">
        <f t="array" aca="1" ref="AT4" ca="1">INDIRECT(ADDRESS(CELL("row", INDEX('Drugs properties'!$A:$A, MATCH($D4, 'Drugs properties'!$A:$A, 0), 0)), 6, 4, TRUE, "Drugs properties"))</f>
        <v>6</v>
      </c>
      <c r="AU4" s="98" cm="1">
        <f t="array" aca="1" ref="AU4" ca="1">INDIRECT(ADDRESS(CELL("row", INDEX('Drugs properties'!$A:$A, MATCH($D4, 'Drugs properties'!$A:$A, 0), 0)), 7, 4, TRUE, "Drugs properties"))</f>
        <v>4</v>
      </c>
      <c r="AV4" s="98" cm="1">
        <f t="array" aca="1" ref="AV4" ca="1">INDIRECT(ADDRESS(CELL("row", INDEX('Drugs properties'!$A:$A, MATCH($D4, 'Drugs properties'!$A:$A, 0), 0)), 8, 4, TRUE, "Drugs properties"))</f>
        <v>7</v>
      </c>
      <c r="AW4" s="98" cm="1">
        <f t="array" aca="1" ref="AW4" ca="1">INDIRECT(ADDRESS(CELL("row", INDEX('Drugs properties'!$A:$A, MATCH($D4, 'Drugs properties'!$A:$A, 0), 0)), 9, 4, TRUE, "Drugs properties"))</f>
        <v>20</v>
      </c>
      <c r="AX4" s="105" cm="1">
        <f t="array" aca="1" ref="AX4" ca="1">INDIRECT(ADDRESS(CELL("row", INDEX('Drugs properties'!$A:$A, MATCH($D4, 'Drugs properties'!$A:$A, 0), 0)), 11, 4, TRUE, "Drugs properties"))</f>
        <v>17208</v>
      </c>
      <c r="AY4" s="102" cm="1">
        <f t="array" aca="1" ref="AY4" ca="1">INDIRECT(ADDRESS(CELL("row", INDEX('Drugs properties'!$A:$A, MATCH($D4, 'Drugs properties'!$A:$A, 0), 0)), 12, 4, TRUE, "Drugs properties"))</f>
        <v>1021</v>
      </c>
      <c r="AZ4" s="102" cm="1">
        <f t="array" aca="1" ref="AZ4" ca="1">INDIRECT(ADDRESS(CELL("row", INDEX('Drugs properties'!$A:$A, MATCH($D4, 'Drugs properties'!$A:$A, 0), 0)), 13, 4, TRUE, "Drugs properties"))</f>
        <v>74</v>
      </c>
      <c r="BA4" s="109" cm="1">
        <f t="array" aca="1" ref="BA4" ca="1">INDIRECT(ADDRESS(CELL("row", INDEX('Drugs properties'!$A:$A, MATCH($D4, 'Drugs properties'!$A:$A, 0), 0)), 14, 4, TRUE, "Drugs properties"))</f>
        <v>19</v>
      </c>
    </row>
    <row r="5" spans="1:53" s="3" customFormat="1" ht="60" x14ac:dyDescent="0.25">
      <c r="A5" s="15">
        <v>3</v>
      </c>
      <c r="B5" s="15" t="s">
        <v>23</v>
      </c>
      <c r="C5" s="32">
        <v>15135720</v>
      </c>
      <c r="D5" s="80" t="s">
        <v>22</v>
      </c>
      <c r="E5" s="16">
        <v>20</v>
      </c>
      <c r="F5" s="16"/>
      <c r="G5" s="16" t="s">
        <v>26</v>
      </c>
      <c r="H5" s="16" t="s">
        <v>77</v>
      </c>
      <c r="I5" s="16">
        <v>200</v>
      </c>
      <c r="J5" s="16"/>
      <c r="K5" s="16"/>
      <c r="L5" s="16"/>
      <c r="M5" s="35"/>
      <c r="N5" s="43">
        <v>50</v>
      </c>
      <c r="O5" s="17" t="s">
        <v>96</v>
      </c>
      <c r="P5" s="44" t="s">
        <v>98</v>
      </c>
      <c r="Q5" s="49" t="s">
        <v>24</v>
      </c>
      <c r="R5" s="18">
        <v>90</v>
      </c>
      <c r="S5" s="18"/>
      <c r="T5" s="50"/>
      <c r="U5" s="55"/>
      <c r="V5" s="19"/>
      <c r="W5" s="56" t="s">
        <v>1253</v>
      </c>
      <c r="X5" s="61"/>
      <c r="Y5" s="20"/>
      <c r="Z5" s="20"/>
      <c r="AA5" s="20"/>
      <c r="AB5" s="20"/>
      <c r="AC5" s="20" t="s">
        <v>73</v>
      </c>
      <c r="AD5" s="20" t="s">
        <v>73</v>
      </c>
      <c r="AE5" s="20" t="s">
        <v>73</v>
      </c>
      <c r="AF5" s="20"/>
      <c r="AG5" s="20"/>
      <c r="AH5" s="20"/>
      <c r="AI5" s="20"/>
      <c r="AJ5" s="62"/>
      <c r="AK5" s="67" t="s">
        <v>1248</v>
      </c>
      <c r="AL5" s="21"/>
      <c r="AM5" s="81" t="s">
        <v>1251</v>
      </c>
      <c r="AN5" s="68" t="s">
        <v>1252</v>
      </c>
      <c r="AO5" s="72" t="s">
        <v>3283</v>
      </c>
      <c r="AP5" s="98" t="str" cm="1">
        <f t="array" aca="1" ref="AP5" ca="1">INDIRECT(ADDRESS(CELL("row", INDEX('Drugs properties'!$A:$A, MATCH($D5, 'Drugs properties'!$A:$A, 0), 0)), 2, 4, TRUE, "Drugs properties"))</f>
        <v>C1=C(N=C(S1)N=C(N)N)CSCCC(=NS(=O)(=O)N)N</v>
      </c>
      <c r="AQ5" s="98" cm="1">
        <f t="array" aca="1" ref="AQ5" ca="1">INDIRECT(ADDRESS(CELL("row", INDEX('Drugs properties'!$A:$A, MATCH($D5, 'Drugs properties'!$A:$A, 0), 0)), 3, 4, TRUE, "Drugs properties"))</f>
        <v>337.45</v>
      </c>
      <c r="AR5" s="98" cm="1">
        <f t="array" aca="1" ref="AR5" ca="1">INDIRECT(ADDRESS(CELL("row", INDEX('Drugs properties'!$A:$A, MATCH($D5, 'Drugs properties'!$A:$A, 0), 0)), 4, 4, TRUE, "Drugs properties"))</f>
        <v>237.75</v>
      </c>
      <c r="AS5" s="98" cm="1">
        <f t="array" aca="1" ref="AS5" ca="1">INDIRECT(ADDRESS(CELL("row", INDEX('Drugs properties'!$A:$A, MATCH($D5, 'Drugs properties'!$A:$A, 0), 0)), 5, 4, TRUE, "Drugs properties"))</f>
        <v>-0.26</v>
      </c>
      <c r="AT5" s="98" cm="1">
        <f t="array" aca="1" ref="AT5" ca="1">INDIRECT(ADDRESS(CELL("row", INDEX('Drugs properties'!$A:$A, MATCH($D5, 'Drugs properties'!$A:$A, 0), 0)), 6, 4, TRUE, "Drugs properties"))</f>
        <v>6</v>
      </c>
      <c r="AU5" s="98" cm="1">
        <f t="array" aca="1" ref="AU5" ca="1">INDIRECT(ADDRESS(CELL("row", INDEX('Drugs properties'!$A:$A, MATCH($D5, 'Drugs properties'!$A:$A, 0), 0)), 7, 4, TRUE, "Drugs properties"))</f>
        <v>4</v>
      </c>
      <c r="AV5" s="98" cm="1">
        <f t="array" aca="1" ref="AV5" ca="1">INDIRECT(ADDRESS(CELL("row", INDEX('Drugs properties'!$A:$A, MATCH($D5, 'Drugs properties'!$A:$A, 0), 0)), 8, 4, TRUE, "Drugs properties"))</f>
        <v>7</v>
      </c>
      <c r="AW5" s="98" cm="1">
        <f t="array" aca="1" ref="AW5" ca="1">INDIRECT(ADDRESS(CELL("row", INDEX('Drugs properties'!$A:$A, MATCH($D5, 'Drugs properties'!$A:$A, 0), 0)), 9, 4, TRUE, "Drugs properties"))</f>
        <v>20</v>
      </c>
      <c r="AX5" s="105" cm="1">
        <f t="array" aca="1" ref="AX5" ca="1">INDIRECT(ADDRESS(CELL("row", INDEX('Drugs properties'!$A:$A, MATCH($D5, 'Drugs properties'!$A:$A, 0), 0)), 11, 4, TRUE, "Drugs properties"))</f>
        <v>17208</v>
      </c>
      <c r="AY5" s="102" cm="1">
        <f t="array" aca="1" ref="AY5" ca="1">INDIRECT(ADDRESS(CELL("row", INDEX('Drugs properties'!$A:$A, MATCH($D5, 'Drugs properties'!$A:$A, 0), 0)), 12, 4, TRUE, "Drugs properties"))</f>
        <v>1021</v>
      </c>
      <c r="AZ5" s="102" cm="1">
        <f t="array" aca="1" ref="AZ5" ca="1">INDIRECT(ADDRESS(CELL("row", INDEX('Drugs properties'!$A:$A, MATCH($D5, 'Drugs properties'!$A:$A, 0), 0)), 13, 4, TRUE, "Drugs properties"))</f>
        <v>74</v>
      </c>
      <c r="BA5" s="109" cm="1">
        <f t="array" aca="1" ref="BA5" ca="1">INDIRECT(ADDRESS(CELL("row", INDEX('Drugs properties'!$A:$A, MATCH($D5, 'Drugs properties'!$A:$A, 0), 0)), 14, 4, TRUE, "Drugs properties"))</f>
        <v>19</v>
      </c>
    </row>
    <row r="6" spans="1:53" s="3" customFormat="1" ht="60" x14ac:dyDescent="0.25">
      <c r="A6" s="15">
        <v>4</v>
      </c>
      <c r="B6" s="15" t="s">
        <v>29</v>
      </c>
      <c r="C6" s="32">
        <v>26076856</v>
      </c>
      <c r="D6" s="34" t="s">
        <v>27</v>
      </c>
      <c r="E6" s="16">
        <v>2000</v>
      </c>
      <c r="F6" s="16" t="s">
        <v>1699</v>
      </c>
      <c r="G6" s="16" t="s">
        <v>19</v>
      </c>
      <c r="H6" s="16" t="s">
        <v>28</v>
      </c>
      <c r="I6" s="16" t="s">
        <v>24</v>
      </c>
      <c r="J6" s="16"/>
      <c r="K6" s="16"/>
      <c r="L6" s="16"/>
      <c r="M6" s="35"/>
      <c r="N6" s="43">
        <v>24</v>
      </c>
      <c r="O6" s="17" t="s">
        <v>100</v>
      </c>
      <c r="P6" s="44" t="s">
        <v>99</v>
      </c>
      <c r="Q6" s="49" t="s">
        <v>24</v>
      </c>
      <c r="R6" s="18"/>
      <c r="S6" s="18"/>
      <c r="T6" s="50"/>
      <c r="U6" s="55"/>
      <c r="V6" s="19"/>
      <c r="W6" s="56">
        <v>771</v>
      </c>
      <c r="X6" s="61"/>
      <c r="Y6" s="20"/>
      <c r="Z6" s="20">
        <v>34000</v>
      </c>
      <c r="AA6" s="20"/>
      <c r="AB6" s="20"/>
      <c r="AC6" s="20"/>
      <c r="AD6" s="20"/>
      <c r="AE6" s="20"/>
      <c r="AF6" s="20"/>
      <c r="AG6" s="20"/>
      <c r="AH6" s="20"/>
      <c r="AI6" s="20"/>
      <c r="AJ6" s="62"/>
      <c r="AK6" s="67" t="s">
        <v>1254</v>
      </c>
      <c r="AL6" s="21"/>
      <c r="AM6" s="81" t="s">
        <v>1255</v>
      </c>
      <c r="AN6" s="68" t="s">
        <v>1673</v>
      </c>
      <c r="AO6" s="72" t="s">
        <v>2199</v>
      </c>
      <c r="AP6" s="98" t="str" cm="1">
        <f t="array" aca="1" ref="AP6" ca="1">INDIRECT(ADDRESS(CELL("row", INDEX('Drugs properties'!$A:$A, MATCH($D6, 'Drugs properties'!$A:$A, 0), 0)), 2, 4, TRUE, "Drugs properties"))</f>
        <v>CCC(C(=O)N)N1CCCC1=O</v>
      </c>
      <c r="AQ6" s="98" cm="1">
        <f t="array" aca="1" ref="AQ6" ca="1">INDIRECT(ADDRESS(CELL("row", INDEX('Drugs properties'!$A:$A, MATCH($D6, 'Drugs properties'!$A:$A, 0), 0)), 3, 4, TRUE, "Drugs properties"))</f>
        <v>170.21</v>
      </c>
      <c r="AR6" s="98" cm="1">
        <f t="array" aca="1" ref="AR6" ca="1">INDIRECT(ADDRESS(CELL("row", INDEX('Drugs properties'!$A:$A, MATCH($D6, 'Drugs properties'!$A:$A, 0), 0)), 4, 4, TRUE, "Drugs properties"))</f>
        <v>63.4</v>
      </c>
      <c r="AS6" s="98" cm="1">
        <f t="array" aca="1" ref="AS6" ca="1">INDIRECT(ADDRESS(CELL("row", INDEX('Drugs properties'!$A:$A, MATCH($D6, 'Drugs properties'!$A:$A, 0), 0)), 5, 4, TRUE, "Drugs properties"))</f>
        <v>0.08</v>
      </c>
      <c r="AT6" s="98" cm="1">
        <f t="array" aca="1" ref="AT6" ca="1">INDIRECT(ADDRESS(CELL("row", INDEX('Drugs properties'!$A:$A, MATCH($D6, 'Drugs properties'!$A:$A, 0), 0)), 6, 4, TRUE, "Drugs properties"))</f>
        <v>2</v>
      </c>
      <c r="AU6" s="98" cm="1">
        <f t="array" aca="1" ref="AU6" ca="1">INDIRECT(ADDRESS(CELL("row", INDEX('Drugs properties'!$A:$A, MATCH($D6, 'Drugs properties'!$A:$A, 0), 0)), 7, 4, TRUE, "Drugs properties"))</f>
        <v>1</v>
      </c>
      <c r="AV6" s="98" cm="1">
        <f t="array" aca="1" ref="AV6" ca="1">INDIRECT(ADDRESS(CELL("row", INDEX('Drugs properties'!$A:$A, MATCH($D6, 'Drugs properties'!$A:$A, 0), 0)), 8, 4, TRUE, "Drugs properties"))</f>
        <v>3</v>
      </c>
      <c r="AW6" s="98" cm="1">
        <f t="array" aca="1" ref="AW6" ca="1">INDIRECT(ADDRESS(CELL("row", INDEX('Drugs properties'!$A:$A, MATCH($D6, 'Drugs properties'!$A:$A, 0), 0)), 9, 4, TRUE, "Drugs properties"))</f>
        <v>12</v>
      </c>
      <c r="AX6" s="105" cm="1">
        <f t="array" aca="1" ref="AX6" ca="1">INDIRECT(ADDRESS(CELL("row", INDEX('Drugs properties'!$A:$A, MATCH($D6, 'Drugs properties'!$A:$A, 0), 0)), 11, 4, TRUE, "Drugs properties"))</f>
        <v>51017</v>
      </c>
      <c r="AY6" s="102" cm="1">
        <f t="array" aca="1" ref="AY6" ca="1">INDIRECT(ADDRESS(CELL("row", INDEX('Drugs properties'!$A:$A, MATCH($D6, 'Drugs properties'!$A:$A, 0), 0)), 12, 4, TRUE, "Drugs properties"))</f>
        <v>2294</v>
      </c>
      <c r="AZ6" s="102" cm="1">
        <f t="array" aca="1" ref="AZ6" ca="1">INDIRECT(ADDRESS(CELL("row", INDEX('Drugs properties'!$A:$A, MATCH($D6, 'Drugs properties'!$A:$A, 0), 0)), 13, 4, TRUE, "Drugs properties"))</f>
        <v>44</v>
      </c>
      <c r="BA6" s="109" cm="1">
        <f t="array" aca="1" ref="BA6" ca="1">INDIRECT(ADDRESS(CELL("row", INDEX('Drugs properties'!$A:$A, MATCH($D6, 'Drugs properties'!$A:$A, 0), 0)), 14, 4, TRUE, "Drugs properties"))</f>
        <v>0</v>
      </c>
    </row>
    <row r="7" spans="1:53" s="3" customFormat="1" ht="195" x14ac:dyDescent="0.25">
      <c r="A7" s="15">
        <v>5</v>
      </c>
      <c r="B7" s="15" t="s">
        <v>31</v>
      </c>
      <c r="C7" s="32">
        <v>24004398</v>
      </c>
      <c r="D7" s="34" t="s">
        <v>30</v>
      </c>
      <c r="E7" s="16" t="s">
        <v>911</v>
      </c>
      <c r="F7" s="16"/>
      <c r="G7" s="16"/>
      <c r="H7" s="16" t="s">
        <v>78</v>
      </c>
      <c r="I7" s="16" t="s">
        <v>24</v>
      </c>
      <c r="J7" s="16"/>
      <c r="K7" s="16"/>
      <c r="L7" s="16"/>
      <c r="M7" s="35" t="s">
        <v>89</v>
      </c>
      <c r="N7" s="43">
        <v>47</v>
      </c>
      <c r="O7" s="17" t="s">
        <v>100</v>
      </c>
      <c r="P7" s="44" t="s">
        <v>3123</v>
      </c>
      <c r="Q7" s="49" t="s">
        <v>24</v>
      </c>
      <c r="R7" s="18"/>
      <c r="S7" s="18"/>
      <c r="T7" s="50"/>
      <c r="U7" s="55"/>
      <c r="V7" s="19">
        <v>542</v>
      </c>
      <c r="W7" s="56" t="s">
        <v>24</v>
      </c>
      <c r="X7" s="61"/>
      <c r="Y7" s="20"/>
      <c r="Z7" s="20"/>
      <c r="AA7" s="20"/>
      <c r="AB7" s="20"/>
      <c r="AC7" s="20">
        <v>3.3</v>
      </c>
      <c r="AD7" s="20">
        <v>0.57999999999999996</v>
      </c>
      <c r="AE7" s="20"/>
      <c r="AF7" s="20"/>
      <c r="AG7" s="20"/>
      <c r="AH7" s="20"/>
      <c r="AI7" s="20"/>
      <c r="AJ7" s="62"/>
      <c r="AK7" s="67"/>
      <c r="AL7" s="21"/>
      <c r="AM7" s="21"/>
      <c r="AN7" s="68"/>
      <c r="AO7" s="72" t="s">
        <v>1256</v>
      </c>
      <c r="AP7" s="98" t="str" cm="1">
        <f t="array" aca="1" ref="AP7" ca="1">INDIRECT(ADDRESS(CELL("row", INDEX('Drugs properties'!$A:$A, MATCH($D7, 'Drugs properties'!$A:$A, 0), 0)), 2, 4, TRUE, "Drugs properties"))</f>
        <v>C1CC(N(C1)C(=O)C2CSSCC(C(=O)NC(C(=O)NC(C(=O)NC(C(=O)NC(C(=O)N2)CC(=O)N)CCC(=O)N)CC3=CC=CC=C3)CC4=CC=C(C=C4)O)NC(=O)CNC(=O)CNC(=O)CN)C(=O)NC(CCCCN)C(=O)NCC(=O)N</v>
      </c>
      <c r="AQ7" s="98" cm="1">
        <f t="array" aca="1" ref="AQ7" ca="1">INDIRECT(ADDRESS(CELL("row", INDEX('Drugs properties'!$A:$A, MATCH($D7, 'Drugs properties'!$A:$A, 0), 0)), 3, 4, TRUE, "Drugs properties"))</f>
        <v>1227.3699999999999</v>
      </c>
      <c r="AR7" s="98" cm="1">
        <f t="array" aca="1" ref="AR7" ca="1">INDIRECT(ADDRESS(CELL("row", INDEX('Drugs properties'!$A:$A, MATCH($D7, 'Drugs properties'!$A:$A, 0), 0)), 4, 4, TRUE, "Drugs properties"))</f>
        <v>563.45000000000005</v>
      </c>
      <c r="AS7" s="98" cm="1">
        <f t="array" aca="1" ref="AS7" ca="1">INDIRECT(ADDRESS(CELL("row", INDEX('Drugs properties'!$A:$A, MATCH($D7, 'Drugs properties'!$A:$A, 0), 0)), 5, 4, TRUE, "Drugs properties"))</f>
        <v>-4.78</v>
      </c>
      <c r="AT7" s="98" cm="1">
        <f t="array" aca="1" ref="AT7" ca="1">INDIRECT(ADDRESS(CELL("row", INDEX('Drugs properties'!$A:$A, MATCH($D7, 'Drugs properties'!$A:$A, 0), 0)), 6, 4, TRUE, "Drugs properties"))</f>
        <v>17</v>
      </c>
      <c r="AU7" s="98" cm="1">
        <f t="array" aca="1" ref="AU7" ca="1">INDIRECT(ADDRESS(CELL("row", INDEX('Drugs properties'!$A:$A, MATCH($D7, 'Drugs properties'!$A:$A, 0), 0)), 7, 4, TRUE, "Drugs properties"))</f>
        <v>16</v>
      </c>
      <c r="AV7" s="98" cm="1">
        <f t="array" aca="1" ref="AV7" ca="1">INDIRECT(ADDRESS(CELL("row", INDEX('Drugs properties'!$A:$A, MATCH($D7, 'Drugs properties'!$A:$A, 0), 0)), 8, 4, TRUE, "Drugs properties"))</f>
        <v>31</v>
      </c>
      <c r="AW7" s="98" cm="1">
        <f t="array" aca="1" ref="AW7" ca="1">INDIRECT(ADDRESS(CELL("row", INDEX('Drugs properties'!$A:$A, MATCH($D7, 'Drugs properties'!$A:$A, 0), 0)), 9, 4, TRUE, "Drugs properties"))</f>
        <v>85</v>
      </c>
      <c r="AX7" s="105" cm="1">
        <f t="array" aca="1" ref="AX7" ca="1">INDIRECT(ADDRESS(CELL("row", INDEX('Drugs properties'!$A:$A, MATCH($D7, 'Drugs properties'!$A:$A, 0), 0)), 11, 4, TRUE, "Drugs properties"))</f>
        <v>62</v>
      </c>
      <c r="AY7" s="102" cm="1">
        <f t="array" aca="1" ref="AY7" ca="1">INDIRECT(ADDRESS(CELL("row", INDEX('Drugs properties'!$A:$A, MATCH($D7, 'Drugs properties'!$A:$A, 0), 0)), 12, 4, TRUE, "Drugs properties"))</f>
        <v>25</v>
      </c>
      <c r="AZ7" s="102" cm="1">
        <f t="array" aca="1" ref="AZ7" ca="1">INDIRECT(ADDRESS(CELL("row", INDEX('Drugs properties'!$A:$A, MATCH($D7, 'Drugs properties'!$A:$A, 0), 0)), 13, 4, TRUE, "Drugs properties"))</f>
        <v>0</v>
      </c>
      <c r="BA7" s="109" cm="1">
        <f t="array" aca="1" ref="BA7" ca="1">INDIRECT(ADDRESS(CELL("row", INDEX('Drugs properties'!$A:$A, MATCH($D7, 'Drugs properties'!$A:$A, 0), 0)), 14, 4, TRUE, "Drugs properties"))</f>
        <v>0</v>
      </c>
    </row>
    <row r="8" spans="1:53" s="3" customFormat="1" ht="60" x14ac:dyDescent="0.25">
      <c r="A8" s="15">
        <v>6</v>
      </c>
      <c r="B8" s="15" t="s">
        <v>32</v>
      </c>
      <c r="C8" s="32">
        <v>16615675</v>
      </c>
      <c r="D8" s="34" t="s">
        <v>1737</v>
      </c>
      <c r="E8" s="16">
        <v>200</v>
      </c>
      <c r="F8" s="16"/>
      <c r="G8" s="16" t="s">
        <v>19</v>
      </c>
      <c r="H8" s="16" t="s">
        <v>141</v>
      </c>
      <c r="I8" s="16" t="s">
        <v>142</v>
      </c>
      <c r="J8" s="16"/>
      <c r="K8" s="16" t="s">
        <v>19</v>
      </c>
      <c r="L8" s="16" t="s">
        <v>24</v>
      </c>
      <c r="M8" s="35"/>
      <c r="N8" s="43">
        <v>67</v>
      </c>
      <c r="O8" s="17" t="s">
        <v>100</v>
      </c>
      <c r="P8" s="44" t="s">
        <v>143</v>
      </c>
      <c r="Q8" s="49" t="s">
        <v>144</v>
      </c>
      <c r="R8" s="18">
        <v>97</v>
      </c>
      <c r="S8" s="18">
        <v>22</v>
      </c>
      <c r="T8" s="50">
        <v>36.6</v>
      </c>
      <c r="U8" s="55">
        <v>50</v>
      </c>
      <c r="V8" s="19">
        <v>600</v>
      </c>
      <c r="W8" s="56"/>
      <c r="X8" s="61"/>
      <c r="Y8" s="20"/>
      <c r="Z8" s="20"/>
      <c r="AA8" s="20"/>
      <c r="AB8" s="20">
        <v>130</v>
      </c>
      <c r="AC8" s="20">
        <v>4.3</v>
      </c>
      <c r="AD8" s="20">
        <v>1</v>
      </c>
      <c r="AE8" s="20">
        <v>7.6</v>
      </c>
      <c r="AF8" s="20"/>
      <c r="AG8" s="20"/>
      <c r="AH8" s="20"/>
      <c r="AI8" s="20"/>
      <c r="AJ8" s="62"/>
      <c r="AK8" s="67" t="s">
        <v>1257</v>
      </c>
      <c r="AL8" s="21" t="s">
        <v>24</v>
      </c>
      <c r="AM8" s="21" t="s">
        <v>145</v>
      </c>
      <c r="AN8" s="68" t="s">
        <v>146</v>
      </c>
      <c r="AO8" s="72" t="s">
        <v>3410</v>
      </c>
      <c r="AP8" s="98" t="str" cm="1">
        <f t="array" aca="1" ref="AP8" ca="1">INDIRECT(ADDRESS(CELL("row", INDEX('Drugs properties'!$A:$A, MATCH($D8, 'Drugs properties'!$A:$A, 0), 0)), 2, 4, TRUE, "Drugs properties"))</f>
        <v>CCN(CCCC(C)NC1=C2C=CC(=CC2=NC=C1)Cl)CCO</v>
      </c>
      <c r="AQ8" s="98" cm="1">
        <f t="array" aca="1" ref="AQ8" ca="1">INDIRECT(ADDRESS(CELL("row", INDEX('Drugs properties'!$A:$A, MATCH($D8, 'Drugs properties'!$A:$A, 0), 0)), 3, 4, TRUE, "Drugs properties"))</f>
        <v>335.87</v>
      </c>
      <c r="AR8" s="98" cm="1">
        <f t="array" aca="1" ref="AR8" ca="1">INDIRECT(ADDRESS(CELL("row", INDEX('Drugs properties'!$A:$A, MATCH($D8, 'Drugs properties'!$A:$A, 0), 0)), 4, 4, TRUE, "Drugs properties"))</f>
        <v>48.39</v>
      </c>
      <c r="AS8" s="98" cm="1">
        <f t="array" aca="1" ref="AS8" ca="1">INDIRECT(ADDRESS(CELL("row", INDEX('Drugs properties'!$A:$A, MATCH($D8, 'Drugs properties'!$A:$A, 0), 0)), 5, 4, TRUE, "Drugs properties"))</f>
        <v>3.37</v>
      </c>
      <c r="AT8" s="98" cm="1">
        <f t="array" aca="1" ref="AT8" ca="1">INDIRECT(ADDRESS(CELL("row", INDEX('Drugs properties'!$A:$A, MATCH($D8, 'Drugs properties'!$A:$A, 0), 0)), 6, 4, TRUE, "Drugs properties"))</f>
        <v>3</v>
      </c>
      <c r="AU8" s="98" cm="1">
        <f t="array" aca="1" ref="AU8" ca="1">INDIRECT(ADDRESS(CELL("row", INDEX('Drugs properties'!$A:$A, MATCH($D8, 'Drugs properties'!$A:$A, 0), 0)), 7, 4, TRUE, "Drugs properties"))</f>
        <v>2</v>
      </c>
      <c r="AV8" s="98" cm="1">
        <f t="array" aca="1" ref="AV8" ca="1">INDIRECT(ADDRESS(CELL("row", INDEX('Drugs properties'!$A:$A, MATCH($D8, 'Drugs properties'!$A:$A, 0), 0)), 8, 4, TRUE, "Drugs properties"))</f>
        <v>9</v>
      </c>
      <c r="AW8" s="98" cm="1">
        <f t="array" aca="1" ref="AW8" ca="1">INDIRECT(ADDRESS(CELL("row", INDEX('Drugs properties'!$A:$A, MATCH($D8, 'Drugs properties'!$A:$A, 0), 0)), 9, 4, TRUE, "Drugs properties"))</f>
        <v>23</v>
      </c>
      <c r="AX8" s="105" cm="1">
        <f t="array" aca="1" ref="AX8" ca="1">INDIRECT(ADDRESS(CELL("row", INDEX('Drugs properties'!$A:$A, MATCH($D8, 'Drugs properties'!$A:$A, 0), 0)), 11, 4, TRUE, "Drugs properties"))</f>
        <v>45472</v>
      </c>
      <c r="AY8" s="102" cm="1">
        <f t="array" aca="1" ref="AY8" ca="1">INDIRECT(ADDRESS(CELL("row", INDEX('Drugs properties'!$A:$A, MATCH($D8, 'Drugs properties'!$A:$A, 0), 0)), 12, 4, TRUE, "Drugs properties"))</f>
        <v>3884</v>
      </c>
      <c r="AZ8" s="102" cm="1">
        <f t="array" aca="1" ref="AZ8" ca="1">INDIRECT(ADDRESS(CELL("row", INDEX('Drugs properties'!$A:$A, MATCH($D8, 'Drugs properties'!$A:$A, 0), 0)), 13, 4, TRUE, "Drugs properties"))</f>
        <v>169</v>
      </c>
      <c r="BA8" s="109" cm="1">
        <f t="array" aca="1" ref="BA8" ca="1">INDIRECT(ADDRESS(CELL("row", INDEX('Drugs properties'!$A:$A, MATCH($D8, 'Drugs properties'!$A:$A, 0), 0)), 14, 4, TRUE, "Drugs properties"))</f>
        <v>13</v>
      </c>
    </row>
    <row r="9" spans="1:53" s="3" customFormat="1" ht="75" x14ac:dyDescent="0.25">
      <c r="A9" s="15">
        <v>7</v>
      </c>
      <c r="B9" s="15" t="s">
        <v>576</v>
      </c>
      <c r="C9" s="32">
        <v>23051122</v>
      </c>
      <c r="D9" s="80" t="s">
        <v>33</v>
      </c>
      <c r="E9" s="16">
        <v>4</v>
      </c>
      <c r="F9" s="16"/>
      <c r="G9" s="16" t="s">
        <v>19</v>
      </c>
      <c r="H9" s="16" t="s">
        <v>79</v>
      </c>
      <c r="I9" s="16">
        <f>460*2</f>
        <v>920</v>
      </c>
      <c r="J9" s="16" t="s">
        <v>3284</v>
      </c>
      <c r="K9" s="16"/>
      <c r="L9" s="16"/>
      <c r="M9" s="35"/>
      <c r="N9" s="43">
        <v>47</v>
      </c>
      <c r="O9" s="17" t="s">
        <v>100</v>
      </c>
      <c r="P9" s="44" t="s">
        <v>577</v>
      </c>
      <c r="Q9" s="49" t="s">
        <v>24</v>
      </c>
      <c r="R9" s="18"/>
      <c r="S9" s="18"/>
      <c r="T9" s="50"/>
      <c r="U9" s="55"/>
      <c r="V9" s="19"/>
      <c r="W9" s="56">
        <v>460</v>
      </c>
      <c r="X9" s="61"/>
      <c r="Y9" s="20"/>
      <c r="Z9" s="20"/>
      <c r="AA9" s="20"/>
      <c r="AB9" s="20"/>
      <c r="AC9" s="20"/>
      <c r="AD9" s="20"/>
      <c r="AE9" s="20"/>
      <c r="AF9" s="20"/>
      <c r="AG9" s="20"/>
      <c r="AH9" s="20"/>
      <c r="AI9" s="20"/>
      <c r="AJ9" s="62"/>
      <c r="AK9" s="67"/>
      <c r="AL9" s="21"/>
      <c r="AM9" s="21"/>
      <c r="AN9" s="68"/>
      <c r="AO9" s="72" t="s">
        <v>1671</v>
      </c>
      <c r="AP9" s="98" t="str" cm="1">
        <f t="array" aca="1" ref="AP9" ca="1">INDIRECT(ADDRESS(CELL("row", INDEX('Drugs properties'!$A:$A, MATCH($D9, 'Drugs properties'!$A:$A, 0), 0)), 2, 4, TRUE, "Drugs properties"))</f>
        <v>CC1=C(C(=O)N2CCCCC2=N1)CCN3CCC(CC3)C4=NOC5=C4C=CC(=C5)F</v>
      </c>
      <c r="AQ9" s="98" cm="1">
        <f t="array" aca="1" ref="AQ9" ca="1">INDIRECT(ADDRESS(CELL("row", INDEX('Drugs properties'!$A:$A, MATCH($D9, 'Drugs properties'!$A:$A, 0), 0)), 3, 4, TRUE, "Drugs properties"))</f>
        <v>410.48</v>
      </c>
      <c r="AR9" s="98" cm="1">
        <f t="array" aca="1" ref="AR9" ca="1">INDIRECT(ADDRESS(CELL("row", INDEX('Drugs properties'!$A:$A, MATCH($D9, 'Drugs properties'!$A:$A, 0), 0)), 4, 4, TRUE, "Drugs properties"))</f>
        <v>64.16</v>
      </c>
      <c r="AS9" s="98" cm="1">
        <f t="array" aca="1" ref="AS9" ca="1">INDIRECT(ADDRESS(CELL("row", INDEX('Drugs properties'!$A:$A, MATCH($D9, 'Drugs properties'!$A:$A, 0), 0)), 5, 4, TRUE, "Drugs properties"))</f>
        <v>3.62</v>
      </c>
      <c r="AT9" s="98" cm="1">
        <f t="array" aca="1" ref="AT9" ca="1">INDIRECT(ADDRESS(CELL("row", INDEX('Drugs properties'!$A:$A, MATCH($D9, 'Drugs properties'!$A:$A, 0), 0)), 6, 4, TRUE, "Drugs properties"))</f>
        <v>6</v>
      </c>
      <c r="AU9" s="98" cm="1">
        <f t="array" aca="1" ref="AU9" ca="1">INDIRECT(ADDRESS(CELL("row", INDEX('Drugs properties'!$A:$A, MATCH($D9, 'Drugs properties'!$A:$A, 0), 0)), 7, 4, TRUE, "Drugs properties"))</f>
        <v>0</v>
      </c>
      <c r="AV9" s="98" cm="1">
        <f t="array" aca="1" ref="AV9" ca="1">INDIRECT(ADDRESS(CELL("row", INDEX('Drugs properties'!$A:$A, MATCH($D9, 'Drugs properties'!$A:$A, 0), 0)), 8, 4, TRUE, "Drugs properties"))</f>
        <v>4</v>
      </c>
      <c r="AW9" s="98" cm="1">
        <f t="array" aca="1" ref="AW9" ca="1">INDIRECT(ADDRESS(CELL("row", INDEX('Drugs properties'!$A:$A, MATCH($D9, 'Drugs properties'!$A:$A, 0), 0)), 9, 4, TRUE, "Drugs properties"))</f>
        <v>30</v>
      </c>
      <c r="AX9" s="105" cm="1">
        <f t="array" aca="1" ref="AX9" ca="1">INDIRECT(ADDRESS(CELL("row", INDEX('Drugs properties'!$A:$A, MATCH($D9, 'Drugs properties'!$A:$A, 0), 0)), 11, 4, TRUE, "Drugs properties"))</f>
        <v>95070</v>
      </c>
      <c r="AY9" s="102" cm="1">
        <f t="array" aca="1" ref="AY9" ca="1">INDIRECT(ADDRESS(CELL("row", INDEX('Drugs properties'!$A:$A, MATCH($D9, 'Drugs properties'!$A:$A, 0), 0)), 12, 4, TRUE, "Drugs properties"))</f>
        <v>5960</v>
      </c>
      <c r="AZ9" s="102" cm="1">
        <f t="array" aca="1" ref="AZ9" ca="1">INDIRECT(ADDRESS(CELL("row", INDEX('Drugs properties'!$A:$A, MATCH($D9, 'Drugs properties'!$A:$A, 0), 0)), 13, 4, TRUE, "Drugs properties"))</f>
        <v>127</v>
      </c>
      <c r="BA9" s="109" cm="1">
        <f t="array" aca="1" ref="BA9" ca="1">INDIRECT(ADDRESS(CELL("row", INDEX('Drugs properties'!$A:$A, MATCH($D9, 'Drugs properties'!$A:$A, 0), 0)), 14, 4, TRUE, "Drugs properties"))</f>
        <v>18</v>
      </c>
    </row>
    <row r="10" spans="1:53" s="3" customFormat="1" ht="285" x14ac:dyDescent="0.25">
      <c r="A10" s="15">
        <v>8</v>
      </c>
      <c r="B10" s="15" t="s">
        <v>578</v>
      </c>
      <c r="C10" s="32">
        <v>19270852</v>
      </c>
      <c r="D10" s="80" t="s">
        <v>33</v>
      </c>
      <c r="E10" s="16" t="s">
        <v>3111</v>
      </c>
      <c r="F10" s="16" t="s">
        <v>3110</v>
      </c>
      <c r="G10" s="16" t="s">
        <v>19</v>
      </c>
      <c r="H10" s="16" t="s">
        <v>579</v>
      </c>
      <c r="I10" s="16" t="s">
        <v>580</v>
      </c>
      <c r="J10" s="16" t="s">
        <v>3285</v>
      </c>
      <c r="K10" s="16"/>
      <c r="L10" s="16"/>
      <c r="M10" s="35"/>
      <c r="N10" s="43">
        <v>15</v>
      </c>
      <c r="O10" s="17" t="s">
        <v>100</v>
      </c>
      <c r="P10" s="44" t="s">
        <v>101</v>
      </c>
      <c r="Q10" s="49" t="s">
        <v>24</v>
      </c>
      <c r="R10" s="18"/>
      <c r="S10" s="18"/>
      <c r="T10" s="50"/>
      <c r="U10" s="19"/>
      <c r="V10" s="19"/>
      <c r="W10" s="56">
        <v>473</v>
      </c>
      <c r="X10" s="61"/>
      <c r="Y10" s="20"/>
      <c r="Z10" s="20"/>
      <c r="AA10" s="20"/>
      <c r="AB10" s="20"/>
      <c r="AC10" s="20"/>
      <c r="AD10" s="20"/>
      <c r="AE10" s="20"/>
      <c r="AF10" s="20"/>
      <c r="AG10" s="20"/>
      <c r="AH10" s="20"/>
      <c r="AI10" s="20"/>
      <c r="AJ10" s="62"/>
      <c r="AK10" s="67"/>
      <c r="AL10" s="21"/>
      <c r="AM10" s="21"/>
      <c r="AN10" s="68"/>
      <c r="AO10" s="72" t="s">
        <v>1671</v>
      </c>
      <c r="AP10" s="98" t="str" cm="1">
        <f t="array" aca="1" ref="AP10" ca="1">INDIRECT(ADDRESS(CELL("row", INDEX('Drugs properties'!$A:$A, MATCH($D10, 'Drugs properties'!$A:$A, 0), 0)), 2, 4, TRUE, "Drugs properties"))</f>
        <v>CC1=C(C(=O)N2CCCCC2=N1)CCN3CCC(CC3)C4=NOC5=C4C=CC(=C5)F</v>
      </c>
      <c r="AQ10" s="98" cm="1">
        <f t="array" aca="1" ref="AQ10" ca="1">INDIRECT(ADDRESS(CELL("row", INDEX('Drugs properties'!$A:$A, MATCH($D10, 'Drugs properties'!$A:$A, 0), 0)), 3, 4, TRUE, "Drugs properties"))</f>
        <v>410.48</v>
      </c>
      <c r="AR10" s="98" cm="1">
        <f t="array" aca="1" ref="AR10" ca="1">INDIRECT(ADDRESS(CELL("row", INDEX('Drugs properties'!$A:$A, MATCH($D10, 'Drugs properties'!$A:$A, 0), 0)), 4, 4, TRUE, "Drugs properties"))</f>
        <v>64.16</v>
      </c>
      <c r="AS10" s="98" cm="1">
        <f t="array" aca="1" ref="AS10" ca="1">INDIRECT(ADDRESS(CELL("row", INDEX('Drugs properties'!$A:$A, MATCH($D10, 'Drugs properties'!$A:$A, 0), 0)), 5, 4, TRUE, "Drugs properties"))</f>
        <v>3.62</v>
      </c>
      <c r="AT10" s="98" cm="1">
        <f t="array" aca="1" ref="AT10" ca="1">INDIRECT(ADDRESS(CELL("row", INDEX('Drugs properties'!$A:$A, MATCH($D10, 'Drugs properties'!$A:$A, 0), 0)), 6, 4, TRUE, "Drugs properties"))</f>
        <v>6</v>
      </c>
      <c r="AU10" s="98" cm="1">
        <f t="array" aca="1" ref="AU10" ca="1">INDIRECT(ADDRESS(CELL("row", INDEX('Drugs properties'!$A:$A, MATCH($D10, 'Drugs properties'!$A:$A, 0), 0)), 7, 4, TRUE, "Drugs properties"))</f>
        <v>0</v>
      </c>
      <c r="AV10" s="98" cm="1">
        <f t="array" aca="1" ref="AV10" ca="1">INDIRECT(ADDRESS(CELL("row", INDEX('Drugs properties'!$A:$A, MATCH($D10, 'Drugs properties'!$A:$A, 0), 0)), 8, 4, TRUE, "Drugs properties"))</f>
        <v>4</v>
      </c>
      <c r="AW10" s="98" cm="1">
        <f t="array" aca="1" ref="AW10" ca="1">INDIRECT(ADDRESS(CELL("row", INDEX('Drugs properties'!$A:$A, MATCH($D10, 'Drugs properties'!$A:$A, 0), 0)), 9, 4, TRUE, "Drugs properties"))</f>
        <v>30</v>
      </c>
      <c r="AX10" s="105" cm="1">
        <f t="array" aca="1" ref="AX10" ca="1">INDIRECT(ADDRESS(CELL("row", INDEX('Drugs properties'!$A:$A, MATCH($D10, 'Drugs properties'!$A:$A, 0), 0)), 11, 4, TRUE, "Drugs properties"))</f>
        <v>95070</v>
      </c>
      <c r="AY10" s="102" cm="1">
        <f t="array" aca="1" ref="AY10" ca="1">INDIRECT(ADDRESS(CELL("row", INDEX('Drugs properties'!$A:$A, MATCH($D10, 'Drugs properties'!$A:$A, 0), 0)), 12, 4, TRUE, "Drugs properties"))</f>
        <v>5960</v>
      </c>
      <c r="AZ10" s="102" cm="1">
        <f t="array" aca="1" ref="AZ10" ca="1">INDIRECT(ADDRESS(CELL("row", INDEX('Drugs properties'!$A:$A, MATCH($D10, 'Drugs properties'!$A:$A, 0), 0)), 13, 4, TRUE, "Drugs properties"))</f>
        <v>127</v>
      </c>
      <c r="BA10" s="109" cm="1">
        <f t="array" aca="1" ref="BA10" ca="1">INDIRECT(ADDRESS(CELL("row", INDEX('Drugs properties'!$A:$A, MATCH($D10, 'Drugs properties'!$A:$A, 0), 0)), 14, 4, TRUE, "Drugs properties"))</f>
        <v>18</v>
      </c>
    </row>
    <row r="11" spans="1:53" s="3" customFormat="1" ht="75" x14ac:dyDescent="0.25">
      <c r="A11" s="15">
        <v>9</v>
      </c>
      <c r="B11" s="15" t="s">
        <v>581</v>
      </c>
      <c r="C11" s="32">
        <v>16859777</v>
      </c>
      <c r="D11" s="80" t="s">
        <v>33</v>
      </c>
      <c r="E11" s="16" t="s">
        <v>911</v>
      </c>
      <c r="F11" s="16"/>
      <c r="G11" s="16"/>
      <c r="H11" s="16"/>
      <c r="I11" s="16"/>
      <c r="J11" s="16"/>
      <c r="K11" s="16"/>
      <c r="L11" s="16"/>
      <c r="M11" s="35"/>
      <c r="N11" s="43" t="s">
        <v>103</v>
      </c>
      <c r="O11" s="17" t="s">
        <v>100</v>
      </c>
      <c r="P11" s="44" t="s">
        <v>102</v>
      </c>
      <c r="Q11" s="49" t="s">
        <v>24</v>
      </c>
      <c r="R11" s="18">
        <v>37</v>
      </c>
      <c r="S11" s="18"/>
      <c r="T11" s="50"/>
      <c r="U11" s="55"/>
      <c r="V11" s="19"/>
      <c r="W11" s="56">
        <v>760</v>
      </c>
      <c r="X11" s="61"/>
      <c r="Y11" s="20"/>
      <c r="Z11" s="20"/>
      <c r="AA11" s="20"/>
      <c r="AB11" s="20"/>
      <c r="AC11" s="20"/>
      <c r="AD11" s="20"/>
      <c r="AE11" s="20"/>
      <c r="AF11" s="20"/>
      <c r="AG11" s="20"/>
      <c r="AH11" s="20"/>
      <c r="AI11" s="20"/>
      <c r="AJ11" s="62"/>
      <c r="AK11" s="67"/>
      <c r="AL11" s="21"/>
      <c r="AM11" s="21"/>
      <c r="AN11" s="68"/>
      <c r="AO11" s="72" t="s">
        <v>1672</v>
      </c>
      <c r="AP11" s="98" t="str" cm="1">
        <f t="array" aca="1" ref="AP11" ca="1">INDIRECT(ADDRESS(CELL("row", INDEX('Drugs properties'!$A:$A, MATCH($D11, 'Drugs properties'!$A:$A, 0), 0)), 2, 4, TRUE, "Drugs properties"))</f>
        <v>CC1=C(C(=O)N2CCCCC2=N1)CCN3CCC(CC3)C4=NOC5=C4C=CC(=C5)F</v>
      </c>
      <c r="AQ11" s="98" cm="1">
        <f t="array" aca="1" ref="AQ11" ca="1">INDIRECT(ADDRESS(CELL("row", INDEX('Drugs properties'!$A:$A, MATCH($D11, 'Drugs properties'!$A:$A, 0), 0)), 3, 4, TRUE, "Drugs properties"))</f>
        <v>410.48</v>
      </c>
      <c r="AR11" s="98" cm="1">
        <f t="array" aca="1" ref="AR11" ca="1">INDIRECT(ADDRESS(CELL("row", INDEX('Drugs properties'!$A:$A, MATCH($D11, 'Drugs properties'!$A:$A, 0), 0)), 4, 4, TRUE, "Drugs properties"))</f>
        <v>64.16</v>
      </c>
      <c r="AS11" s="98" cm="1">
        <f t="array" aca="1" ref="AS11" ca="1">INDIRECT(ADDRESS(CELL("row", INDEX('Drugs properties'!$A:$A, MATCH($D11, 'Drugs properties'!$A:$A, 0), 0)), 5, 4, TRUE, "Drugs properties"))</f>
        <v>3.62</v>
      </c>
      <c r="AT11" s="98" cm="1">
        <f t="array" aca="1" ref="AT11" ca="1">INDIRECT(ADDRESS(CELL("row", INDEX('Drugs properties'!$A:$A, MATCH($D11, 'Drugs properties'!$A:$A, 0), 0)), 6, 4, TRUE, "Drugs properties"))</f>
        <v>6</v>
      </c>
      <c r="AU11" s="98" cm="1">
        <f t="array" aca="1" ref="AU11" ca="1">INDIRECT(ADDRESS(CELL("row", INDEX('Drugs properties'!$A:$A, MATCH($D11, 'Drugs properties'!$A:$A, 0), 0)), 7, 4, TRUE, "Drugs properties"))</f>
        <v>0</v>
      </c>
      <c r="AV11" s="98" cm="1">
        <f t="array" aca="1" ref="AV11" ca="1">INDIRECT(ADDRESS(CELL("row", INDEX('Drugs properties'!$A:$A, MATCH($D11, 'Drugs properties'!$A:$A, 0), 0)), 8, 4, TRUE, "Drugs properties"))</f>
        <v>4</v>
      </c>
      <c r="AW11" s="98" cm="1">
        <f t="array" aca="1" ref="AW11" ca="1">INDIRECT(ADDRESS(CELL("row", INDEX('Drugs properties'!$A:$A, MATCH($D11, 'Drugs properties'!$A:$A, 0), 0)), 9, 4, TRUE, "Drugs properties"))</f>
        <v>30</v>
      </c>
      <c r="AX11" s="105" cm="1">
        <f t="array" aca="1" ref="AX11" ca="1">INDIRECT(ADDRESS(CELL("row", INDEX('Drugs properties'!$A:$A, MATCH($D11, 'Drugs properties'!$A:$A, 0), 0)), 11, 4, TRUE, "Drugs properties"))</f>
        <v>95070</v>
      </c>
      <c r="AY11" s="102" cm="1">
        <f t="array" aca="1" ref="AY11" ca="1">INDIRECT(ADDRESS(CELL("row", INDEX('Drugs properties'!$A:$A, MATCH($D11, 'Drugs properties'!$A:$A, 0), 0)), 12, 4, TRUE, "Drugs properties"))</f>
        <v>5960</v>
      </c>
      <c r="AZ11" s="102" cm="1">
        <f t="array" aca="1" ref="AZ11" ca="1">INDIRECT(ADDRESS(CELL("row", INDEX('Drugs properties'!$A:$A, MATCH($D11, 'Drugs properties'!$A:$A, 0), 0)), 13, 4, TRUE, "Drugs properties"))</f>
        <v>127</v>
      </c>
      <c r="BA11" s="109" cm="1">
        <f t="array" aca="1" ref="BA11" ca="1">INDIRECT(ADDRESS(CELL("row", INDEX('Drugs properties'!$A:$A, MATCH($D11, 'Drugs properties'!$A:$A, 0), 0)), 14, 4, TRUE, "Drugs properties"))</f>
        <v>18</v>
      </c>
    </row>
    <row r="12" spans="1:53" s="3" customFormat="1" ht="165" x14ac:dyDescent="0.25">
      <c r="A12" s="15">
        <v>10</v>
      </c>
      <c r="B12" s="15" t="s">
        <v>582</v>
      </c>
      <c r="C12" s="32">
        <v>18030657</v>
      </c>
      <c r="D12" s="80" t="s">
        <v>33</v>
      </c>
      <c r="E12" s="16">
        <v>2</v>
      </c>
      <c r="F12" s="16"/>
      <c r="G12" s="16" t="s">
        <v>19</v>
      </c>
      <c r="H12" s="16" t="s">
        <v>80</v>
      </c>
      <c r="I12" s="16" t="s">
        <v>3495</v>
      </c>
      <c r="J12" s="16"/>
      <c r="K12" s="16"/>
      <c r="L12" s="16"/>
      <c r="M12" s="35"/>
      <c r="N12" s="43">
        <v>77</v>
      </c>
      <c r="O12" s="17" t="s">
        <v>100</v>
      </c>
      <c r="P12" s="44" t="s">
        <v>104</v>
      </c>
      <c r="Q12" s="49" t="s">
        <v>583</v>
      </c>
      <c r="R12" s="18">
        <v>44</v>
      </c>
      <c r="S12" s="18"/>
      <c r="T12" s="50"/>
      <c r="U12" s="55"/>
      <c r="V12" s="19">
        <v>510</v>
      </c>
      <c r="W12" s="56">
        <v>490</v>
      </c>
      <c r="X12" s="61"/>
      <c r="Y12" s="20"/>
      <c r="Z12" s="20"/>
      <c r="AA12" s="20"/>
      <c r="AB12" s="20"/>
      <c r="AC12" s="20">
        <v>4</v>
      </c>
      <c r="AD12" s="20"/>
      <c r="AE12" s="20"/>
      <c r="AF12" s="20"/>
      <c r="AG12" s="20"/>
      <c r="AH12" s="20"/>
      <c r="AI12" s="20"/>
      <c r="AJ12" s="62"/>
      <c r="AK12" s="67" t="s">
        <v>584</v>
      </c>
      <c r="AL12" s="21"/>
      <c r="AM12" s="81" t="s">
        <v>373</v>
      </c>
      <c r="AN12" s="21"/>
      <c r="AO12" s="72" t="s">
        <v>1672</v>
      </c>
      <c r="AP12" s="98" t="str" cm="1">
        <f t="array" aca="1" ref="AP12" ca="1">INDIRECT(ADDRESS(CELL("row", INDEX('Drugs properties'!$A:$A, MATCH($D12, 'Drugs properties'!$A:$A, 0), 0)), 2, 4, TRUE, "Drugs properties"))</f>
        <v>CC1=C(C(=O)N2CCCCC2=N1)CCN3CCC(CC3)C4=NOC5=C4C=CC(=C5)F</v>
      </c>
      <c r="AQ12" s="98" cm="1">
        <f t="array" aca="1" ref="AQ12" ca="1">INDIRECT(ADDRESS(CELL("row", INDEX('Drugs properties'!$A:$A, MATCH($D12, 'Drugs properties'!$A:$A, 0), 0)), 3, 4, TRUE, "Drugs properties"))</f>
        <v>410.48</v>
      </c>
      <c r="AR12" s="98" cm="1">
        <f t="array" aca="1" ref="AR12" ca="1">INDIRECT(ADDRESS(CELL("row", INDEX('Drugs properties'!$A:$A, MATCH($D12, 'Drugs properties'!$A:$A, 0), 0)), 4, 4, TRUE, "Drugs properties"))</f>
        <v>64.16</v>
      </c>
      <c r="AS12" s="98" cm="1">
        <f t="array" aca="1" ref="AS12" ca="1">INDIRECT(ADDRESS(CELL("row", INDEX('Drugs properties'!$A:$A, MATCH($D12, 'Drugs properties'!$A:$A, 0), 0)), 5, 4, TRUE, "Drugs properties"))</f>
        <v>3.62</v>
      </c>
      <c r="AT12" s="98" cm="1">
        <f t="array" aca="1" ref="AT12" ca="1">INDIRECT(ADDRESS(CELL("row", INDEX('Drugs properties'!$A:$A, MATCH($D12, 'Drugs properties'!$A:$A, 0), 0)), 6, 4, TRUE, "Drugs properties"))</f>
        <v>6</v>
      </c>
      <c r="AU12" s="98" cm="1">
        <f t="array" aca="1" ref="AU12" ca="1">INDIRECT(ADDRESS(CELL("row", INDEX('Drugs properties'!$A:$A, MATCH($D12, 'Drugs properties'!$A:$A, 0), 0)), 7, 4, TRUE, "Drugs properties"))</f>
        <v>0</v>
      </c>
      <c r="AV12" s="98" cm="1">
        <f t="array" aca="1" ref="AV12" ca="1">INDIRECT(ADDRESS(CELL("row", INDEX('Drugs properties'!$A:$A, MATCH($D12, 'Drugs properties'!$A:$A, 0), 0)), 8, 4, TRUE, "Drugs properties"))</f>
        <v>4</v>
      </c>
      <c r="AW12" s="98" cm="1">
        <f t="array" aca="1" ref="AW12" ca="1">INDIRECT(ADDRESS(CELL("row", INDEX('Drugs properties'!$A:$A, MATCH($D12, 'Drugs properties'!$A:$A, 0), 0)), 9, 4, TRUE, "Drugs properties"))</f>
        <v>30</v>
      </c>
      <c r="AX12" s="105" cm="1">
        <f t="array" aca="1" ref="AX12" ca="1">INDIRECT(ADDRESS(CELL("row", INDEX('Drugs properties'!$A:$A, MATCH($D12, 'Drugs properties'!$A:$A, 0), 0)), 11, 4, TRUE, "Drugs properties"))</f>
        <v>95070</v>
      </c>
      <c r="AY12" s="102" cm="1">
        <f t="array" aca="1" ref="AY12" ca="1">INDIRECT(ADDRESS(CELL("row", INDEX('Drugs properties'!$A:$A, MATCH($D12, 'Drugs properties'!$A:$A, 0), 0)), 12, 4, TRUE, "Drugs properties"))</f>
        <v>5960</v>
      </c>
      <c r="AZ12" s="102" cm="1">
        <f t="array" aca="1" ref="AZ12" ca="1">INDIRECT(ADDRESS(CELL("row", INDEX('Drugs properties'!$A:$A, MATCH($D12, 'Drugs properties'!$A:$A, 0), 0)), 13, 4, TRUE, "Drugs properties"))</f>
        <v>127</v>
      </c>
      <c r="BA12" s="109" cm="1">
        <f t="array" aca="1" ref="BA12" ca="1">INDIRECT(ADDRESS(CELL("row", INDEX('Drugs properties'!$A:$A, MATCH($D12, 'Drugs properties'!$A:$A, 0), 0)), 14, 4, TRUE, "Drugs properties"))</f>
        <v>18</v>
      </c>
    </row>
    <row r="13" spans="1:53" s="3" customFormat="1" ht="90" x14ac:dyDescent="0.25">
      <c r="A13" s="15">
        <v>11</v>
      </c>
      <c r="B13" s="15" t="s">
        <v>586</v>
      </c>
      <c r="C13" s="32">
        <v>15345794</v>
      </c>
      <c r="D13" s="80" t="s">
        <v>33</v>
      </c>
      <c r="E13" s="16">
        <v>0.5</v>
      </c>
      <c r="F13" s="16"/>
      <c r="G13" s="16" t="s">
        <v>19</v>
      </c>
      <c r="H13" s="16" t="s">
        <v>81</v>
      </c>
      <c r="I13" s="16" t="s">
        <v>24</v>
      </c>
      <c r="J13" s="16"/>
      <c r="K13" s="16" t="s">
        <v>19</v>
      </c>
      <c r="L13" s="16"/>
      <c r="M13" s="35"/>
      <c r="N13" s="43">
        <v>84</v>
      </c>
      <c r="O13" s="17" t="s">
        <v>100</v>
      </c>
      <c r="P13" s="44" t="s">
        <v>105</v>
      </c>
      <c r="Q13" s="49" t="s">
        <v>24</v>
      </c>
      <c r="R13" s="18">
        <v>200</v>
      </c>
      <c r="S13" s="18"/>
      <c r="T13" s="50"/>
      <c r="U13" s="55"/>
      <c r="V13" s="19"/>
      <c r="W13" s="56">
        <v>580</v>
      </c>
      <c r="X13" s="61"/>
      <c r="Y13" s="20"/>
      <c r="Z13" s="20"/>
      <c r="AA13" s="20"/>
      <c r="AB13" s="20"/>
      <c r="AC13" s="20"/>
      <c r="AD13" s="20"/>
      <c r="AE13" s="20"/>
      <c r="AF13" s="20"/>
      <c r="AG13" s="20"/>
      <c r="AH13" s="20"/>
      <c r="AI13" s="20"/>
      <c r="AJ13" s="62"/>
      <c r="AK13" s="67" t="s">
        <v>1266</v>
      </c>
      <c r="AL13" s="21" t="s">
        <v>24</v>
      </c>
      <c r="AM13" s="21"/>
      <c r="AN13" s="68"/>
      <c r="AO13" s="72" t="s">
        <v>585</v>
      </c>
      <c r="AP13" s="98" t="str" cm="1">
        <f t="array" aca="1" ref="AP13" ca="1">INDIRECT(ADDRESS(CELL("row", INDEX('Drugs properties'!$A:$A, MATCH($D13, 'Drugs properties'!$A:$A, 0), 0)), 2, 4, TRUE, "Drugs properties"))</f>
        <v>CC1=C(C(=O)N2CCCCC2=N1)CCN3CCC(CC3)C4=NOC5=C4C=CC(=C5)F</v>
      </c>
      <c r="AQ13" s="98" cm="1">
        <f t="array" aca="1" ref="AQ13" ca="1">INDIRECT(ADDRESS(CELL("row", INDEX('Drugs properties'!$A:$A, MATCH($D13, 'Drugs properties'!$A:$A, 0), 0)), 3, 4, TRUE, "Drugs properties"))</f>
        <v>410.48</v>
      </c>
      <c r="AR13" s="98" cm="1">
        <f t="array" aca="1" ref="AR13" ca="1">INDIRECT(ADDRESS(CELL("row", INDEX('Drugs properties'!$A:$A, MATCH($D13, 'Drugs properties'!$A:$A, 0), 0)), 4, 4, TRUE, "Drugs properties"))</f>
        <v>64.16</v>
      </c>
      <c r="AS13" s="98" cm="1">
        <f t="array" aca="1" ref="AS13" ca="1">INDIRECT(ADDRESS(CELL("row", INDEX('Drugs properties'!$A:$A, MATCH($D13, 'Drugs properties'!$A:$A, 0), 0)), 5, 4, TRUE, "Drugs properties"))</f>
        <v>3.62</v>
      </c>
      <c r="AT13" s="98" cm="1">
        <f t="array" aca="1" ref="AT13" ca="1">INDIRECT(ADDRESS(CELL("row", INDEX('Drugs properties'!$A:$A, MATCH($D13, 'Drugs properties'!$A:$A, 0), 0)), 6, 4, TRUE, "Drugs properties"))</f>
        <v>6</v>
      </c>
      <c r="AU13" s="98" cm="1">
        <f t="array" aca="1" ref="AU13" ca="1">INDIRECT(ADDRESS(CELL("row", INDEX('Drugs properties'!$A:$A, MATCH($D13, 'Drugs properties'!$A:$A, 0), 0)), 7, 4, TRUE, "Drugs properties"))</f>
        <v>0</v>
      </c>
      <c r="AV13" s="98" cm="1">
        <f t="array" aca="1" ref="AV13" ca="1">INDIRECT(ADDRESS(CELL("row", INDEX('Drugs properties'!$A:$A, MATCH($D13, 'Drugs properties'!$A:$A, 0), 0)), 8, 4, TRUE, "Drugs properties"))</f>
        <v>4</v>
      </c>
      <c r="AW13" s="98" cm="1">
        <f t="array" aca="1" ref="AW13" ca="1">INDIRECT(ADDRESS(CELL("row", INDEX('Drugs properties'!$A:$A, MATCH($D13, 'Drugs properties'!$A:$A, 0), 0)), 9, 4, TRUE, "Drugs properties"))</f>
        <v>30</v>
      </c>
      <c r="AX13" s="105" cm="1">
        <f t="array" aca="1" ref="AX13" ca="1">INDIRECT(ADDRESS(CELL("row", INDEX('Drugs properties'!$A:$A, MATCH($D13, 'Drugs properties'!$A:$A, 0), 0)), 11, 4, TRUE, "Drugs properties"))</f>
        <v>95070</v>
      </c>
      <c r="AY13" s="102" cm="1">
        <f t="array" aca="1" ref="AY13" ca="1">INDIRECT(ADDRESS(CELL("row", INDEX('Drugs properties'!$A:$A, MATCH($D13, 'Drugs properties'!$A:$A, 0), 0)), 12, 4, TRUE, "Drugs properties"))</f>
        <v>5960</v>
      </c>
      <c r="AZ13" s="102" cm="1">
        <f t="array" aca="1" ref="AZ13" ca="1">INDIRECT(ADDRESS(CELL("row", INDEX('Drugs properties'!$A:$A, MATCH($D13, 'Drugs properties'!$A:$A, 0), 0)), 13, 4, TRUE, "Drugs properties"))</f>
        <v>127</v>
      </c>
      <c r="BA13" s="109" cm="1">
        <f t="array" aca="1" ref="BA13" ca="1">INDIRECT(ADDRESS(CELL("row", INDEX('Drugs properties'!$A:$A, MATCH($D13, 'Drugs properties'!$A:$A, 0), 0)), 14, 4, TRUE, "Drugs properties"))</f>
        <v>18</v>
      </c>
    </row>
    <row r="14" spans="1:53" s="3" customFormat="1" ht="45" x14ac:dyDescent="0.25">
      <c r="A14" s="15">
        <v>12</v>
      </c>
      <c r="B14" s="15" t="s">
        <v>36</v>
      </c>
      <c r="C14" s="32">
        <v>16542208</v>
      </c>
      <c r="D14" s="80" t="s">
        <v>34</v>
      </c>
      <c r="E14" s="16" t="s">
        <v>911</v>
      </c>
      <c r="F14" s="16"/>
      <c r="G14" s="16"/>
      <c r="H14" s="16" t="s">
        <v>35</v>
      </c>
      <c r="I14" s="16"/>
      <c r="J14" s="16"/>
      <c r="K14" s="16"/>
      <c r="L14" s="16"/>
      <c r="M14" s="35"/>
      <c r="N14" s="43">
        <v>50</v>
      </c>
      <c r="O14" s="17" t="s">
        <v>100</v>
      </c>
      <c r="P14" s="44"/>
      <c r="Q14" s="49" t="s">
        <v>24</v>
      </c>
      <c r="R14" s="18"/>
      <c r="S14" s="18"/>
      <c r="T14" s="50"/>
      <c r="U14" s="55"/>
      <c r="V14" s="19"/>
      <c r="W14" s="56" t="s">
        <v>24</v>
      </c>
      <c r="X14" s="61"/>
      <c r="Y14" s="20"/>
      <c r="Z14" s="20"/>
      <c r="AA14" s="20"/>
      <c r="AB14" s="20"/>
      <c r="AC14" s="20"/>
      <c r="AD14" s="20"/>
      <c r="AE14" s="20"/>
      <c r="AF14" s="20"/>
      <c r="AG14" s="20"/>
      <c r="AH14" s="20"/>
      <c r="AI14" s="20"/>
      <c r="AJ14" s="62"/>
      <c r="AK14" s="67"/>
      <c r="AL14" s="21"/>
      <c r="AM14" s="21"/>
      <c r="AN14" s="68"/>
      <c r="AO14" s="72" t="s">
        <v>587</v>
      </c>
      <c r="AP14" s="98" t="str" cm="1">
        <f t="array" aca="1" ref="AP14" ca="1">INDIRECT(ADDRESS(CELL("row", INDEX('Drugs properties'!$A:$A, MATCH($D14, 'Drugs properties'!$A:$A, 0), 0)), 2, 4, TRUE, "Drugs properties"))</f>
        <v>CC(C)CC(C1(CCC1)C2=CC=C(C=C2)Cl)N(C)C</v>
      </c>
      <c r="AQ14" s="98" cm="1">
        <f t="array" aca="1" ref="AQ14" ca="1">INDIRECT(ADDRESS(CELL("row", INDEX('Drugs properties'!$A:$A, MATCH($D14, 'Drugs properties'!$A:$A, 0), 0)), 3, 4, TRUE, "Drugs properties"))</f>
        <v>279.85000000000002</v>
      </c>
      <c r="AR14" s="98" cm="1">
        <f t="array" aca="1" ref="AR14" ca="1">INDIRECT(ADDRESS(CELL("row", INDEX('Drugs properties'!$A:$A, MATCH($D14, 'Drugs properties'!$A:$A, 0), 0)), 4, 4, TRUE, "Drugs properties"))</f>
        <v>3.24</v>
      </c>
      <c r="AS14" s="98" cm="1">
        <f t="array" aca="1" ref="AS14" ca="1">INDIRECT(ADDRESS(CELL("row", INDEX('Drugs properties'!$A:$A, MATCH($D14, 'Drugs properties'!$A:$A, 0), 0)), 5, 4, TRUE, "Drugs properties"))</f>
        <v>4.6100000000000003</v>
      </c>
      <c r="AT14" s="98" cm="1">
        <f t="array" aca="1" ref="AT14" ca="1">INDIRECT(ADDRESS(CELL("row", INDEX('Drugs properties'!$A:$A, MATCH($D14, 'Drugs properties'!$A:$A, 0), 0)), 6, 4, TRUE, "Drugs properties"))</f>
        <v>1</v>
      </c>
      <c r="AU14" s="98" cm="1">
        <f t="array" aca="1" ref="AU14" ca="1">INDIRECT(ADDRESS(CELL("row", INDEX('Drugs properties'!$A:$A, MATCH($D14, 'Drugs properties'!$A:$A, 0), 0)), 7, 4, TRUE, "Drugs properties"))</f>
        <v>0</v>
      </c>
      <c r="AV14" s="98" cm="1">
        <f t="array" aca="1" ref="AV14" ca="1">INDIRECT(ADDRESS(CELL("row", INDEX('Drugs properties'!$A:$A, MATCH($D14, 'Drugs properties'!$A:$A, 0), 0)), 8, 4, TRUE, "Drugs properties"))</f>
        <v>5</v>
      </c>
      <c r="AW14" s="98" cm="1">
        <f t="array" aca="1" ref="AW14" ca="1">INDIRECT(ADDRESS(CELL("row", INDEX('Drugs properties'!$A:$A, MATCH($D14, 'Drugs properties'!$A:$A, 0), 0)), 9, 4, TRUE, "Drugs properties"))</f>
        <v>19</v>
      </c>
      <c r="AX14" s="105" cm="1">
        <f t="array" aca="1" ref="AX14" ca="1">INDIRECT(ADDRESS(CELL("row", INDEX('Drugs properties'!$A:$A, MATCH($D14, 'Drugs properties'!$A:$A, 0), 0)), 11, 4, TRUE, "Drugs properties"))</f>
        <v>7165</v>
      </c>
      <c r="AY14" s="102" cm="1">
        <f t="array" aca="1" ref="AY14" ca="1">INDIRECT(ADDRESS(CELL("row", INDEX('Drugs properties'!$A:$A, MATCH($D14, 'Drugs properties'!$A:$A, 0), 0)), 12, 4, TRUE, "Drugs properties"))</f>
        <v>703</v>
      </c>
      <c r="AZ14" s="102" cm="1">
        <f t="array" aca="1" ref="AZ14" ca="1">INDIRECT(ADDRESS(CELL("row", INDEX('Drugs properties'!$A:$A, MATCH($D14, 'Drugs properties'!$A:$A, 0), 0)), 13, 4, TRUE, "Drugs properties"))</f>
        <v>1</v>
      </c>
      <c r="BA14" s="109" cm="1">
        <f t="array" aca="1" ref="BA14" ca="1">INDIRECT(ADDRESS(CELL("row", INDEX('Drugs properties'!$A:$A, MATCH($D14, 'Drugs properties'!$A:$A, 0), 0)), 14, 4, TRUE, "Drugs properties"))</f>
        <v>1</v>
      </c>
    </row>
    <row r="15" spans="1:53" s="3" customFormat="1" ht="75" x14ac:dyDescent="0.25">
      <c r="A15" s="15">
        <v>13</v>
      </c>
      <c r="B15" s="15" t="s">
        <v>588</v>
      </c>
      <c r="C15" s="32">
        <v>16156840</v>
      </c>
      <c r="D15" s="34" t="s">
        <v>37</v>
      </c>
      <c r="E15" s="16">
        <v>100</v>
      </c>
      <c r="F15" s="16"/>
      <c r="G15" s="16" t="s">
        <v>19</v>
      </c>
      <c r="H15" s="16" t="s">
        <v>38</v>
      </c>
      <c r="I15" s="16">
        <v>20</v>
      </c>
      <c r="J15" s="16"/>
      <c r="K15" s="16"/>
      <c r="L15" s="16"/>
      <c r="M15" s="35" t="s">
        <v>89</v>
      </c>
      <c r="N15" s="43">
        <v>45</v>
      </c>
      <c r="O15" s="17" t="s">
        <v>100</v>
      </c>
      <c r="P15" s="44" t="s">
        <v>130</v>
      </c>
      <c r="Q15" s="49" t="s">
        <v>24</v>
      </c>
      <c r="R15" s="18">
        <v>80</v>
      </c>
      <c r="S15" s="18"/>
      <c r="T15" s="50"/>
      <c r="U15" s="55">
        <v>86</v>
      </c>
      <c r="V15" s="19">
        <v>476</v>
      </c>
      <c r="W15" s="56">
        <v>548</v>
      </c>
      <c r="X15" s="61">
        <v>3242</v>
      </c>
      <c r="Y15" s="20"/>
      <c r="Z15" s="20"/>
      <c r="AA15" s="20"/>
      <c r="AB15" s="20"/>
      <c r="AC15" s="20">
        <v>4.0999999999999996</v>
      </c>
      <c r="AD15" s="20">
        <v>0.62</v>
      </c>
      <c r="AE15" s="20">
        <v>8.8000000000000007</v>
      </c>
      <c r="AF15" s="20"/>
      <c r="AG15" s="20"/>
      <c r="AH15" s="20"/>
      <c r="AI15" s="20" t="s">
        <v>73</v>
      </c>
      <c r="AJ15" s="62" t="s">
        <v>73</v>
      </c>
      <c r="AK15" s="67"/>
      <c r="AL15" s="21"/>
      <c r="AM15" s="21"/>
      <c r="AN15" s="68"/>
      <c r="AO15" s="72" t="s">
        <v>1258</v>
      </c>
      <c r="AP15" s="98" t="str" cm="1">
        <f t="array" aca="1" ref="AP15" ca="1">INDIRECT(ADDRESS(CELL("row", INDEX('Drugs properties'!$A:$A, MATCH($D15, 'Drugs properties'!$A:$A, 0), 0)), 2, 4, TRUE, "Drugs properties"))</f>
        <v>C1CN(CCN1CCOCCO)C2=NC3=CC=CC=C3SC4=CC=CC=C42</v>
      </c>
      <c r="AQ15" s="98" cm="1">
        <f t="array" aca="1" ref="AQ15" ca="1">INDIRECT(ADDRESS(CELL("row", INDEX('Drugs properties'!$A:$A, MATCH($D15, 'Drugs properties'!$A:$A, 0), 0)), 3, 4, TRUE, "Drugs properties"))</f>
        <v>383.51</v>
      </c>
      <c r="AR15" s="98" cm="1">
        <f t="array" aca="1" ref="AR15" ca="1">INDIRECT(ADDRESS(CELL("row", INDEX('Drugs properties'!$A:$A, MATCH($D15, 'Drugs properties'!$A:$A, 0), 0)), 4, 4, TRUE, "Drugs properties"))</f>
        <v>73.599999999999994</v>
      </c>
      <c r="AS15" s="98" cm="1">
        <f t="array" aca="1" ref="AS15" ca="1">INDIRECT(ADDRESS(CELL("row", INDEX('Drugs properties'!$A:$A, MATCH($D15, 'Drugs properties'!$A:$A, 0), 0)), 5, 4, TRUE, "Drugs properties"))</f>
        <v>2.77</v>
      </c>
      <c r="AT15" s="98" cm="1">
        <f t="array" aca="1" ref="AT15" ca="1">INDIRECT(ADDRESS(CELL("row", INDEX('Drugs properties'!$A:$A, MATCH($D15, 'Drugs properties'!$A:$A, 0), 0)), 6, 4, TRUE, "Drugs properties"))</f>
        <v>4</v>
      </c>
      <c r="AU15" s="98" cm="1">
        <f t="array" aca="1" ref="AU15" ca="1">INDIRECT(ADDRESS(CELL("row", INDEX('Drugs properties'!$A:$A, MATCH($D15, 'Drugs properties'!$A:$A, 0), 0)), 7, 4, TRUE, "Drugs properties"))</f>
        <v>1</v>
      </c>
      <c r="AV15" s="98" cm="1">
        <f t="array" aca="1" ref="AV15" ca="1">INDIRECT(ADDRESS(CELL("row", INDEX('Drugs properties'!$A:$A, MATCH($D15, 'Drugs properties'!$A:$A, 0), 0)), 8, 4, TRUE, "Drugs properties"))</f>
        <v>6</v>
      </c>
      <c r="AW15" s="98" cm="1">
        <f t="array" aca="1" ref="AW15" ca="1">INDIRECT(ADDRESS(CELL("row", INDEX('Drugs properties'!$A:$A, MATCH($D15, 'Drugs properties'!$A:$A, 0), 0)), 9, 4, TRUE, "Drugs properties"))</f>
        <v>27</v>
      </c>
      <c r="AX15" s="105" cm="1">
        <f t="array" aca="1" ref="AX15" ca="1">INDIRECT(ADDRESS(CELL("row", INDEX('Drugs properties'!$A:$A, MATCH($D15, 'Drugs properties'!$A:$A, 0), 0)), 11, 4, TRUE, "Drugs properties"))</f>
        <v>97152</v>
      </c>
      <c r="AY15" s="102" cm="1">
        <f t="array" aca="1" ref="AY15" ca="1">INDIRECT(ADDRESS(CELL("row", INDEX('Drugs properties'!$A:$A, MATCH($D15, 'Drugs properties'!$A:$A, 0), 0)), 12, 4, TRUE, "Drugs properties"))</f>
        <v>9863</v>
      </c>
      <c r="AZ15" s="102" cm="1">
        <f t="array" aca="1" ref="AZ15" ca="1">INDIRECT(ADDRESS(CELL("row", INDEX('Drugs properties'!$A:$A, MATCH($D15, 'Drugs properties'!$A:$A, 0), 0)), 13, 4, TRUE, "Drugs properties"))</f>
        <v>192</v>
      </c>
      <c r="BA15" s="109" cm="1">
        <f t="array" aca="1" ref="BA15" ca="1">INDIRECT(ADDRESS(CELL("row", INDEX('Drugs properties'!$A:$A, MATCH($D15, 'Drugs properties'!$A:$A, 0), 0)), 14, 4, TRUE, "Drugs properties"))</f>
        <v>5</v>
      </c>
    </row>
    <row r="16" spans="1:53" s="3" customFormat="1" ht="225" x14ac:dyDescent="0.25">
      <c r="A16" s="15">
        <v>14</v>
      </c>
      <c r="B16" s="15" t="s">
        <v>590</v>
      </c>
      <c r="C16" s="32">
        <v>20544619</v>
      </c>
      <c r="D16" s="80" t="s">
        <v>37</v>
      </c>
      <c r="E16" s="16">
        <v>350</v>
      </c>
      <c r="F16" s="16"/>
      <c r="G16" s="16" t="s">
        <v>19</v>
      </c>
      <c r="H16" s="16" t="s">
        <v>594</v>
      </c>
      <c r="I16" s="90" t="s">
        <v>3286</v>
      </c>
      <c r="J16" s="16" t="s">
        <v>3287</v>
      </c>
      <c r="K16" s="16"/>
      <c r="L16" s="16"/>
      <c r="M16" s="35" t="s">
        <v>589</v>
      </c>
      <c r="N16" s="43">
        <v>58</v>
      </c>
      <c r="O16" s="17" t="s">
        <v>100</v>
      </c>
      <c r="P16" s="44" t="s">
        <v>591</v>
      </c>
      <c r="Q16" s="49" t="s">
        <v>24</v>
      </c>
      <c r="R16" s="18"/>
      <c r="S16" s="18"/>
      <c r="T16" s="50"/>
      <c r="U16" s="55"/>
      <c r="V16" s="19"/>
      <c r="W16" s="56">
        <v>720</v>
      </c>
      <c r="X16" s="61"/>
      <c r="Y16" s="20"/>
      <c r="Z16" s="20"/>
      <c r="AA16" s="20"/>
      <c r="AB16" s="20"/>
      <c r="AC16" s="20">
        <v>2.5</v>
      </c>
      <c r="AD16" s="20">
        <v>0.75</v>
      </c>
      <c r="AE16" s="20"/>
      <c r="AF16" s="20"/>
      <c r="AG16" s="20"/>
      <c r="AH16" s="20"/>
      <c r="AI16" s="20"/>
      <c r="AJ16" s="62"/>
      <c r="AK16" s="67" t="s">
        <v>593</v>
      </c>
      <c r="AL16" s="21"/>
      <c r="AM16" s="81" t="s">
        <v>1995</v>
      </c>
      <c r="AN16" s="68"/>
      <c r="AO16" s="72" t="s">
        <v>592</v>
      </c>
      <c r="AP16" s="98" t="str" cm="1">
        <f t="array" aca="1" ref="AP16" ca="1">INDIRECT(ADDRESS(CELL("row", INDEX('Drugs properties'!$A:$A, MATCH($D16, 'Drugs properties'!$A:$A, 0), 0)), 2, 4, TRUE, "Drugs properties"))</f>
        <v>C1CN(CCN1CCOCCO)C2=NC3=CC=CC=C3SC4=CC=CC=C42</v>
      </c>
      <c r="AQ16" s="98" cm="1">
        <f t="array" aca="1" ref="AQ16" ca="1">INDIRECT(ADDRESS(CELL("row", INDEX('Drugs properties'!$A:$A, MATCH($D16, 'Drugs properties'!$A:$A, 0), 0)), 3, 4, TRUE, "Drugs properties"))</f>
        <v>383.51</v>
      </c>
      <c r="AR16" s="98" cm="1">
        <f t="array" aca="1" ref="AR16" ca="1">INDIRECT(ADDRESS(CELL("row", INDEX('Drugs properties'!$A:$A, MATCH($D16, 'Drugs properties'!$A:$A, 0), 0)), 4, 4, TRUE, "Drugs properties"))</f>
        <v>73.599999999999994</v>
      </c>
      <c r="AS16" s="98" cm="1">
        <f t="array" aca="1" ref="AS16" ca="1">INDIRECT(ADDRESS(CELL("row", INDEX('Drugs properties'!$A:$A, MATCH($D16, 'Drugs properties'!$A:$A, 0), 0)), 5, 4, TRUE, "Drugs properties"))</f>
        <v>2.77</v>
      </c>
      <c r="AT16" s="98" cm="1">
        <f t="array" aca="1" ref="AT16" ca="1">INDIRECT(ADDRESS(CELL("row", INDEX('Drugs properties'!$A:$A, MATCH($D16, 'Drugs properties'!$A:$A, 0), 0)), 6, 4, TRUE, "Drugs properties"))</f>
        <v>4</v>
      </c>
      <c r="AU16" s="98" cm="1">
        <f t="array" aca="1" ref="AU16" ca="1">INDIRECT(ADDRESS(CELL("row", INDEX('Drugs properties'!$A:$A, MATCH($D16, 'Drugs properties'!$A:$A, 0), 0)), 7, 4, TRUE, "Drugs properties"))</f>
        <v>1</v>
      </c>
      <c r="AV16" s="98" cm="1">
        <f t="array" aca="1" ref="AV16" ca="1">INDIRECT(ADDRESS(CELL("row", INDEX('Drugs properties'!$A:$A, MATCH($D16, 'Drugs properties'!$A:$A, 0), 0)), 8, 4, TRUE, "Drugs properties"))</f>
        <v>6</v>
      </c>
      <c r="AW16" s="98" cm="1">
        <f t="array" aca="1" ref="AW16" ca="1">INDIRECT(ADDRESS(CELL("row", INDEX('Drugs properties'!$A:$A, MATCH($D16, 'Drugs properties'!$A:$A, 0), 0)), 9, 4, TRUE, "Drugs properties"))</f>
        <v>27</v>
      </c>
      <c r="AX16" s="105" cm="1">
        <f t="array" aca="1" ref="AX16" ca="1">INDIRECT(ADDRESS(CELL("row", INDEX('Drugs properties'!$A:$A, MATCH($D16, 'Drugs properties'!$A:$A, 0), 0)), 11, 4, TRUE, "Drugs properties"))</f>
        <v>97152</v>
      </c>
      <c r="AY16" s="102" cm="1">
        <f t="array" aca="1" ref="AY16" ca="1">INDIRECT(ADDRESS(CELL("row", INDEX('Drugs properties'!$A:$A, MATCH($D16, 'Drugs properties'!$A:$A, 0), 0)), 12, 4, TRUE, "Drugs properties"))</f>
        <v>9863</v>
      </c>
      <c r="AZ16" s="102" cm="1">
        <f t="array" aca="1" ref="AZ16" ca="1">INDIRECT(ADDRESS(CELL("row", INDEX('Drugs properties'!$A:$A, MATCH($D16, 'Drugs properties'!$A:$A, 0), 0)), 13, 4, TRUE, "Drugs properties"))</f>
        <v>192</v>
      </c>
      <c r="BA16" s="109" cm="1">
        <f t="array" aca="1" ref="BA16" ca="1">INDIRECT(ADDRESS(CELL("row", INDEX('Drugs properties'!$A:$A, MATCH($D16, 'Drugs properties'!$A:$A, 0), 0)), 14, 4, TRUE, "Drugs properties"))</f>
        <v>5</v>
      </c>
    </row>
    <row r="17" spans="1:53" s="3" customFormat="1" ht="225" x14ac:dyDescent="0.25">
      <c r="A17" s="15">
        <v>15</v>
      </c>
      <c r="B17" s="15" t="s">
        <v>598</v>
      </c>
      <c r="C17" s="32">
        <v>16849620</v>
      </c>
      <c r="D17" s="34" t="s">
        <v>39</v>
      </c>
      <c r="E17" s="16">
        <v>200</v>
      </c>
      <c r="F17" s="16" t="s">
        <v>3112</v>
      </c>
      <c r="G17" s="16" t="s">
        <v>595</v>
      </c>
      <c r="H17" s="16" t="s">
        <v>3288</v>
      </c>
      <c r="I17" s="16"/>
      <c r="J17" s="16"/>
      <c r="K17" s="16"/>
      <c r="L17" s="16"/>
      <c r="M17" s="35"/>
      <c r="N17" s="43">
        <v>33</v>
      </c>
      <c r="O17" s="17" t="s">
        <v>100</v>
      </c>
      <c r="P17" s="44" t="s">
        <v>108</v>
      </c>
      <c r="Q17" s="49" t="s">
        <v>24</v>
      </c>
      <c r="R17" s="18" t="s">
        <v>597</v>
      </c>
      <c r="S17" s="18"/>
      <c r="T17" s="50">
        <v>39</v>
      </c>
      <c r="U17" s="55"/>
      <c r="V17" s="19">
        <v>748</v>
      </c>
      <c r="W17" s="56">
        <v>675</v>
      </c>
      <c r="X17" s="61"/>
      <c r="Y17" s="20"/>
      <c r="Z17" s="20"/>
      <c r="AA17" s="20"/>
      <c r="AB17" s="20" t="s">
        <v>596</v>
      </c>
      <c r="AC17" s="20" t="s">
        <v>2121</v>
      </c>
      <c r="AD17" s="20" t="s">
        <v>2122</v>
      </c>
      <c r="AE17" s="20" t="s">
        <v>2123</v>
      </c>
      <c r="AF17" s="20"/>
      <c r="AG17" s="20"/>
      <c r="AH17" s="20"/>
      <c r="AI17" s="14"/>
      <c r="AJ17" s="62">
        <v>1.03</v>
      </c>
      <c r="AK17" s="67" t="s">
        <v>1676</v>
      </c>
      <c r="AL17" s="21"/>
      <c r="AM17" s="21">
        <v>443</v>
      </c>
      <c r="AN17" s="68"/>
      <c r="AO17" s="72" t="s">
        <v>3289</v>
      </c>
      <c r="AP17" s="98" t="str" cm="1">
        <f t="array" aca="1" ref="AP17" ca="1">INDIRECT(ADDRESS(CELL("row", INDEX('Drugs properties'!$A:$A, MATCH($D17, 'Drugs properties'!$A:$A, 0), 0)), 2, 4, TRUE, "Drugs properties"))</f>
        <v>C1=CC(=C(C=C1F)F)C(CN2C=NC=N2)(CN3C=NC=N3)O</v>
      </c>
      <c r="AQ17" s="98" cm="1">
        <f t="array" aca="1" ref="AQ17" ca="1">INDIRECT(ADDRESS(CELL("row", INDEX('Drugs properties'!$A:$A, MATCH($D17, 'Drugs properties'!$A:$A, 0), 0)), 3, 4, TRUE, "Drugs properties"))</f>
        <v>306.27</v>
      </c>
      <c r="AR17" s="98" cm="1">
        <f t="array" aca="1" ref="AR17" ca="1">INDIRECT(ADDRESS(CELL("row", INDEX('Drugs properties'!$A:$A, MATCH($D17, 'Drugs properties'!$A:$A, 0), 0)), 4, 4, TRUE, "Drugs properties"))</f>
        <v>81.650000000000006</v>
      </c>
      <c r="AS17" s="98" cm="1">
        <f t="array" aca="1" ref="AS17" ca="1">INDIRECT(ADDRESS(CELL("row", INDEX('Drugs properties'!$A:$A, MATCH($D17, 'Drugs properties'!$A:$A, 0), 0)), 5, 4, TRUE, "Drugs properties"))</f>
        <v>0.88</v>
      </c>
      <c r="AT17" s="98" cm="1">
        <f t="array" aca="1" ref="AT17" ca="1">INDIRECT(ADDRESS(CELL("row", INDEX('Drugs properties'!$A:$A, MATCH($D17, 'Drugs properties'!$A:$A, 0), 0)), 6, 4, TRUE, "Drugs properties"))</f>
        <v>7</v>
      </c>
      <c r="AU17" s="98" cm="1">
        <f t="array" aca="1" ref="AU17" ca="1">INDIRECT(ADDRESS(CELL("row", INDEX('Drugs properties'!$A:$A, MATCH($D17, 'Drugs properties'!$A:$A, 0), 0)), 7, 4, TRUE, "Drugs properties"))</f>
        <v>1</v>
      </c>
      <c r="AV17" s="98" cm="1">
        <f t="array" aca="1" ref="AV17" ca="1">INDIRECT(ADDRESS(CELL("row", INDEX('Drugs properties'!$A:$A, MATCH($D17, 'Drugs properties'!$A:$A, 0), 0)), 8, 4, TRUE, "Drugs properties"))</f>
        <v>5</v>
      </c>
      <c r="AW17" s="98" cm="1">
        <f t="array" aca="1" ref="AW17" ca="1">INDIRECT(ADDRESS(CELL("row", INDEX('Drugs properties'!$A:$A, MATCH($D17, 'Drugs properties'!$A:$A, 0), 0)), 9, 4, TRUE, "Drugs properties"))</f>
        <v>22</v>
      </c>
      <c r="AX17" s="105" cm="1">
        <f t="array" aca="1" ref="AX17" ca="1">INDIRECT(ADDRESS(CELL("row", INDEX('Drugs properties'!$A:$A, MATCH($D17, 'Drugs properties'!$A:$A, 0), 0)), 11, 4, TRUE, "Drugs properties"))</f>
        <v>21845</v>
      </c>
      <c r="AY17" s="102" cm="1">
        <f t="array" aca="1" ref="AY17" ca="1">INDIRECT(ADDRESS(CELL("row", INDEX('Drugs properties'!$A:$A, MATCH($D17, 'Drugs properties'!$A:$A, 0), 0)), 12, 4, TRUE, "Drugs properties"))</f>
        <v>1909</v>
      </c>
      <c r="AZ17" s="102" cm="1">
        <f t="array" aca="1" ref="AZ17" ca="1">INDIRECT(ADDRESS(CELL("row", INDEX('Drugs properties'!$A:$A, MATCH($D17, 'Drugs properties'!$A:$A, 0), 0)), 13, 4, TRUE, "Drugs properties"))</f>
        <v>267</v>
      </c>
      <c r="BA17" s="109" cm="1">
        <f t="array" aca="1" ref="BA17" ca="1">INDIRECT(ADDRESS(CELL("row", INDEX('Drugs properties'!$A:$A, MATCH($D17, 'Drugs properties'!$A:$A, 0), 0)), 14, 4, TRUE, "Drugs properties"))</f>
        <v>23</v>
      </c>
    </row>
    <row r="18" spans="1:53" s="3" customFormat="1" ht="90" x14ac:dyDescent="0.25">
      <c r="A18" s="15">
        <v>16</v>
      </c>
      <c r="B18" s="15" t="s">
        <v>600</v>
      </c>
      <c r="C18" s="32">
        <v>31477476</v>
      </c>
      <c r="D18" s="34" t="s">
        <v>1748</v>
      </c>
      <c r="E18" s="16" t="s">
        <v>911</v>
      </c>
      <c r="F18" s="16"/>
      <c r="G18" s="16"/>
      <c r="H18" s="16" t="s">
        <v>82</v>
      </c>
      <c r="I18" s="16" t="s">
        <v>24</v>
      </c>
      <c r="J18" s="16"/>
      <c r="K18" s="16"/>
      <c r="L18" s="16"/>
      <c r="M18" s="35"/>
      <c r="N18" s="43">
        <v>72</v>
      </c>
      <c r="O18" s="17" t="s">
        <v>96</v>
      </c>
      <c r="P18" s="44" t="s">
        <v>109</v>
      </c>
      <c r="Q18" s="49" t="s">
        <v>24</v>
      </c>
      <c r="R18" s="18"/>
      <c r="S18" s="18"/>
      <c r="T18" s="50"/>
      <c r="U18" s="55"/>
      <c r="V18" s="19"/>
      <c r="W18" s="56">
        <v>577</v>
      </c>
      <c r="X18" s="61"/>
      <c r="Y18" s="20"/>
      <c r="Z18" s="20"/>
      <c r="AA18" s="20"/>
      <c r="AB18" s="20"/>
      <c r="AC18" s="20"/>
      <c r="AD18" s="20"/>
      <c r="AE18" s="20"/>
      <c r="AF18" s="20"/>
      <c r="AG18" s="20"/>
      <c r="AH18" s="20"/>
      <c r="AI18" s="20"/>
      <c r="AJ18" s="62"/>
      <c r="AK18" s="67" t="s">
        <v>1675</v>
      </c>
      <c r="AL18" s="21"/>
      <c r="AM18" s="21">
        <v>448</v>
      </c>
      <c r="AN18" s="68" t="s">
        <v>599</v>
      </c>
      <c r="AO18" s="72" t="s">
        <v>1674</v>
      </c>
      <c r="AP18" s="98" t="str" cm="1">
        <f t="array" aca="1" ref="AP18" ca="1">INDIRECT(ADDRESS(CELL("row", INDEX('Drugs properties'!$A:$A, MATCH($D18, 'Drugs properties'!$A:$A, 0), 0)), 2, 4, TRUE, "Drugs properties"))</f>
        <v>CCCN(CCOC1=C(C=C(C=C1Cl)Cl)Cl)C(=O)N2C=CN=C2.C(S(=O)(=O)[O-])(I)I.[Na+]</v>
      </c>
      <c r="AQ18" s="98" cm="1">
        <f t="array" aca="1" ref="AQ18" ca="1">INDIRECT(ADDRESS(CELL("row", INDEX('Drugs properties'!$A:$A, MATCH($D18, 'Drugs properties'!$A:$A, 0), 0)), 3, 4, TRUE, "Drugs properties"))</f>
        <v>746.55</v>
      </c>
      <c r="AR18" s="98" cm="1">
        <f t="array" aca="1" ref="AR18" ca="1">INDIRECT(ADDRESS(CELL("row", INDEX('Drugs properties'!$A:$A, MATCH($D18, 'Drugs properties'!$A:$A, 0), 0)), 4, 4, TRUE, "Drugs properties"))</f>
        <v>112.94</v>
      </c>
      <c r="AS18" s="98" cm="1">
        <f t="array" aca="1" ref="AS18" ca="1">INDIRECT(ADDRESS(CELL("row", INDEX('Drugs properties'!$A:$A, MATCH($D18, 'Drugs properties'!$A:$A, 0), 0)), 5, 4, TRUE, "Drugs properties"))</f>
        <v>2</v>
      </c>
      <c r="AT18" s="98" cm="1">
        <f t="array" aca="1" ref="AT18" ca="1">INDIRECT(ADDRESS(CELL("row", INDEX('Drugs properties'!$A:$A, MATCH($D18, 'Drugs properties'!$A:$A, 0), 0)), 6, 4, TRUE, "Drugs properties"))</f>
        <v>6</v>
      </c>
      <c r="AU18" s="98" cm="1">
        <f t="array" aca="1" ref="AU18" ca="1">INDIRECT(ADDRESS(CELL("row", INDEX('Drugs properties'!$A:$A, MATCH($D18, 'Drugs properties'!$A:$A, 0), 0)), 7, 4, TRUE, "Drugs properties"))</f>
        <v>0</v>
      </c>
      <c r="AV18" s="98" cm="1">
        <f t="array" aca="1" ref="AV18" ca="1">INDIRECT(ADDRESS(CELL("row", INDEX('Drugs properties'!$A:$A, MATCH($D18, 'Drugs properties'!$A:$A, 0), 0)), 8, 4, TRUE, "Drugs properties"))</f>
        <v>9</v>
      </c>
      <c r="AW18" s="98" cm="1">
        <f t="array" aca="1" ref="AW18" ca="1">INDIRECT(ADDRESS(CELL("row", INDEX('Drugs properties'!$A:$A, MATCH($D18, 'Drugs properties'!$A:$A, 0), 0)), 9, 4, TRUE, "Drugs properties"))</f>
        <v>31</v>
      </c>
      <c r="AX18" s="105" t="str" cm="1">
        <f t="array" aca="1" ref="AX18" ca="1">INDIRECT(ADDRESS(CELL("row", INDEX('Drugs properties'!$A:$A, MATCH($D18, 'Drugs properties'!$A:$A, 0), 0)), 11, 4, TRUE, "Drugs properties"))</f>
        <v>-</v>
      </c>
      <c r="AY18" s="102" t="str" cm="1">
        <f t="array" aca="1" ref="AY18" ca="1">INDIRECT(ADDRESS(CELL("row", INDEX('Drugs properties'!$A:$A, MATCH($D18, 'Drugs properties'!$A:$A, 0), 0)), 12, 4, TRUE, "Drugs properties"))</f>
        <v>-</v>
      </c>
      <c r="AZ18" s="102" t="str" cm="1">
        <f t="array" aca="1" ref="AZ18" ca="1">INDIRECT(ADDRESS(CELL("row", INDEX('Drugs properties'!$A:$A, MATCH($D18, 'Drugs properties'!$A:$A, 0), 0)), 13, 4, TRUE, "Drugs properties"))</f>
        <v>-</v>
      </c>
      <c r="BA18" s="109" t="str" cm="1">
        <f t="array" aca="1" ref="BA18" ca="1">INDIRECT(ADDRESS(CELL("row", INDEX('Drugs properties'!$A:$A, MATCH($D18, 'Drugs properties'!$A:$A, 0), 0)), 14, 4, TRUE, "Drugs properties"))</f>
        <v>-</v>
      </c>
    </row>
    <row r="19" spans="1:53" s="3" customFormat="1" ht="120" x14ac:dyDescent="0.25">
      <c r="A19" s="15">
        <v>17</v>
      </c>
      <c r="B19" s="15" t="s">
        <v>600</v>
      </c>
      <c r="C19" s="32">
        <v>31477476</v>
      </c>
      <c r="D19" s="34" t="s">
        <v>69</v>
      </c>
      <c r="E19" s="16" t="s">
        <v>911</v>
      </c>
      <c r="F19" s="16"/>
      <c r="G19" s="16"/>
      <c r="H19" s="16" t="s">
        <v>2952</v>
      </c>
      <c r="I19" s="16"/>
      <c r="J19" s="16"/>
      <c r="K19" s="16"/>
      <c r="L19" s="16"/>
      <c r="M19" s="35"/>
      <c r="N19" s="43">
        <v>75</v>
      </c>
      <c r="O19" s="17" t="s">
        <v>96</v>
      </c>
      <c r="P19" s="44" t="s">
        <v>601</v>
      </c>
      <c r="Q19" s="49" t="s">
        <v>24</v>
      </c>
      <c r="R19" s="18"/>
      <c r="S19" s="18"/>
      <c r="T19" s="50"/>
      <c r="U19" s="55"/>
      <c r="V19" s="19"/>
      <c r="W19" s="56" t="s">
        <v>602</v>
      </c>
      <c r="X19" s="61"/>
      <c r="Y19" s="20"/>
      <c r="Z19" s="20"/>
      <c r="AA19" s="20"/>
      <c r="AB19" s="20"/>
      <c r="AC19" s="20"/>
      <c r="AD19" s="20"/>
      <c r="AE19" s="20"/>
      <c r="AF19" s="20"/>
      <c r="AG19" s="20"/>
      <c r="AH19" s="20"/>
      <c r="AI19" s="20"/>
      <c r="AJ19" s="62"/>
      <c r="AK19" s="67" t="s">
        <v>2953</v>
      </c>
      <c r="AL19" s="21"/>
      <c r="AM19" s="21" t="s">
        <v>603</v>
      </c>
      <c r="AN19" s="68"/>
      <c r="AO19" s="72"/>
      <c r="AP19" s="98" t="str" cm="1">
        <f t="array" aca="1" ref="AP19" ca="1">INDIRECT(ADDRESS(CELL("row", INDEX('Drugs properties'!$A:$A, MATCH($D19, 'Drugs properties'!$A:$A, 0), 0)), 2, 4, TRUE, "Drugs properties"))</f>
        <v>CCCCC1=C(C2=CC=CC=C2O1)C(=O)C3=CC(=C(C(=C3)I)OCCN(CC)CC)I</v>
      </c>
      <c r="AQ19" s="98" cm="1">
        <f t="array" aca="1" ref="AQ19" ca="1">INDIRECT(ADDRESS(CELL("row", INDEX('Drugs properties'!$A:$A, MATCH($D19, 'Drugs properties'!$A:$A, 0), 0)), 3, 4, TRUE, "Drugs properties"))</f>
        <v>645.30999999999995</v>
      </c>
      <c r="AR19" s="98" cm="1">
        <f t="array" aca="1" ref="AR19" ca="1">INDIRECT(ADDRESS(CELL("row", INDEX('Drugs properties'!$A:$A, MATCH($D19, 'Drugs properties'!$A:$A, 0), 0)), 4, 4, TRUE, "Drugs properties"))</f>
        <v>42.68</v>
      </c>
      <c r="AS19" s="98" cm="1">
        <f t="array" aca="1" ref="AS19" ca="1">INDIRECT(ADDRESS(CELL("row", INDEX('Drugs properties'!$A:$A, MATCH($D19, 'Drugs properties'!$A:$A, 0), 0)), 5, 4, TRUE, "Drugs properties"))</f>
        <v>6.49</v>
      </c>
      <c r="AT19" s="98" cm="1">
        <f t="array" aca="1" ref="AT19" ca="1">INDIRECT(ADDRESS(CELL("row", INDEX('Drugs properties'!$A:$A, MATCH($D19, 'Drugs properties'!$A:$A, 0), 0)), 6, 4, TRUE, "Drugs properties"))</f>
        <v>4</v>
      </c>
      <c r="AU19" s="98" cm="1">
        <f t="array" aca="1" ref="AU19" ca="1">INDIRECT(ADDRESS(CELL("row", INDEX('Drugs properties'!$A:$A, MATCH($D19, 'Drugs properties'!$A:$A, 0), 0)), 7, 4, TRUE, "Drugs properties"))</f>
        <v>0</v>
      </c>
      <c r="AV19" s="98" cm="1">
        <f t="array" aca="1" ref="AV19" ca="1">INDIRECT(ADDRESS(CELL("row", INDEX('Drugs properties'!$A:$A, MATCH($D19, 'Drugs properties'!$A:$A, 0), 0)), 8, 4, TRUE, "Drugs properties"))</f>
        <v>11</v>
      </c>
      <c r="AW19" s="98" cm="1">
        <f t="array" aca="1" ref="AW19" ca="1">INDIRECT(ADDRESS(CELL("row", INDEX('Drugs properties'!$A:$A, MATCH($D19, 'Drugs properties'!$A:$A, 0), 0)), 9, 4, TRUE, "Drugs properties"))</f>
        <v>31</v>
      </c>
      <c r="AX19" s="105" cm="1">
        <f t="array" aca="1" ref="AX19" ca="1">INDIRECT(ADDRESS(CELL("row", INDEX('Drugs properties'!$A:$A, MATCH($D19, 'Drugs properties'!$A:$A, 0), 0)), 11, 4, TRUE, "Drugs properties"))</f>
        <v>33532</v>
      </c>
      <c r="AY19" s="102" cm="1">
        <f t="array" aca="1" ref="AY19" ca="1">INDIRECT(ADDRESS(CELL("row", INDEX('Drugs properties'!$A:$A, MATCH($D19, 'Drugs properties'!$A:$A, 0), 0)), 12, 4, TRUE, "Drugs properties"))</f>
        <v>9543</v>
      </c>
      <c r="AZ19" s="102" cm="1">
        <f t="array" aca="1" ref="AZ19" ca="1">INDIRECT(ADDRESS(CELL("row", INDEX('Drugs properties'!$A:$A, MATCH($D19, 'Drugs properties'!$A:$A, 0), 0)), 13, 4, TRUE, "Drugs properties"))</f>
        <v>845</v>
      </c>
      <c r="BA19" s="109" cm="1">
        <f t="array" aca="1" ref="BA19" ca="1">INDIRECT(ADDRESS(CELL("row", INDEX('Drugs properties'!$A:$A, MATCH($D19, 'Drugs properties'!$A:$A, 0), 0)), 14, 4, TRUE, "Drugs properties"))</f>
        <v>56</v>
      </c>
    </row>
    <row r="20" spans="1:53" s="117" customFormat="1" ht="75" x14ac:dyDescent="0.25">
      <c r="A20" s="15">
        <v>18</v>
      </c>
      <c r="B20" s="15" t="s">
        <v>600</v>
      </c>
      <c r="C20" s="32">
        <v>31477476</v>
      </c>
      <c r="D20" s="34" t="s">
        <v>69</v>
      </c>
      <c r="E20" s="16" t="s">
        <v>911</v>
      </c>
      <c r="F20" s="16"/>
      <c r="G20" s="16"/>
      <c r="H20" s="16" t="s">
        <v>24</v>
      </c>
      <c r="I20" s="16"/>
      <c r="J20" s="16"/>
      <c r="K20" s="16"/>
      <c r="L20" s="16"/>
      <c r="M20" s="35"/>
      <c r="N20" s="43">
        <v>63</v>
      </c>
      <c r="O20" s="17" t="s">
        <v>96</v>
      </c>
      <c r="P20" s="44" t="s">
        <v>110</v>
      </c>
      <c r="Q20" s="49" t="s">
        <v>24</v>
      </c>
      <c r="R20" s="18"/>
      <c r="S20" s="18"/>
      <c r="T20" s="50"/>
      <c r="U20" s="55"/>
      <c r="V20" s="19" t="s">
        <v>270</v>
      </c>
      <c r="W20" s="56" t="s">
        <v>24</v>
      </c>
      <c r="X20" s="61"/>
      <c r="Y20" s="20"/>
      <c r="Z20" s="20"/>
      <c r="AA20" s="20"/>
      <c r="AB20" s="20"/>
      <c r="AC20" s="20"/>
      <c r="AD20" s="20"/>
      <c r="AE20" s="20"/>
      <c r="AF20" s="20"/>
      <c r="AG20" s="20"/>
      <c r="AH20" s="20"/>
      <c r="AI20" s="20"/>
      <c r="AJ20" s="62"/>
      <c r="AK20" s="67"/>
      <c r="AL20" s="21"/>
      <c r="AM20" s="21"/>
      <c r="AN20" s="68"/>
      <c r="AO20" s="72"/>
      <c r="AP20" s="98" t="str" cm="1">
        <f t="array" aca="1" ref="AP20" ca="1">INDIRECT(ADDRESS(CELL("row", INDEX('Drugs properties'!$A:$A, MATCH($D20, 'Drugs properties'!$A:$A, 0), 0)), 2, 4, TRUE, "Drugs properties"))</f>
        <v>CCCCC1=C(C2=CC=CC=C2O1)C(=O)C3=CC(=C(C(=C3)I)OCCN(CC)CC)I</v>
      </c>
      <c r="AQ20" s="98" cm="1">
        <f t="array" aca="1" ref="AQ20" ca="1">INDIRECT(ADDRESS(CELL("row", INDEX('Drugs properties'!$A:$A, MATCH($D20, 'Drugs properties'!$A:$A, 0), 0)), 3, 4, TRUE, "Drugs properties"))</f>
        <v>645.30999999999995</v>
      </c>
      <c r="AR20" s="98" cm="1">
        <f t="array" aca="1" ref="AR20" ca="1">INDIRECT(ADDRESS(CELL("row", INDEX('Drugs properties'!$A:$A, MATCH($D20, 'Drugs properties'!$A:$A, 0), 0)), 4, 4, TRUE, "Drugs properties"))</f>
        <v>42.68</v>
      </c>
      <c r="AS20" s="98" cm="1">
        <f t="array" aca="1" ref="AS20" ca="1">INDIRECT(ADDRESS(CELL("row", INDEX('Drugs properties'!$A:$A, MATCH($D20, 'Drugs properties'!$A:$A, 0), 0)), 5, 4, TRUE, "Drugs properties"))</f>
        <v>6.49</v>
      </c>
      <c r="AT20" s="98" cm="1">
        <f t="array" aca="1" ref="AT20" ca="1">INDIRECT(ADDRESS(CELL("row", INDEX('Drugs properties'!$A:$A, MATCH($D20, 'Drugs properties'!$A:$A, 0), 0)), 6, 4, TRUE, "Drugs properties"))</f>
        <v>4</v>
      </c>
      <c r="AU20" s="98" cm="1">
        <f t="array" aca="1" ref="AU20" ca="1">INDIRECT(ADDRESS(CELL("row", INDEX('Drugs properties'!$A:$A, MATCH($D20, 'Drugs properties'!$A:$A, 0), 0)), 7, 4, TRUE, "Drugs properties"))</f>
        <v>0</v>
      </c>
      <c r="AV20" s="98" cm="1">
        <f t="array" aca="1" ref="AV20" ca="1">INDIRECT(ADDRESS(CELL("row", INDEX('Drugs properties'!$A:$A, MATCH($D20, 'Drugs properties'!$A:$A, 0), 0)), 8, 4, TRUE, "Drugs properties"))</f>
        <v>11</v>
      </c>
      <c r="AW20" s="98" cm="1">
        <f t="array" aca="1" ref="AW20" ca="1">INDIRECT(ADDRESS(CELL("row", INDEX('Drugs properties'!$A:$A, MATCH($D20, 'Drugs properties'!$A:$A, 0), 0)), 9, 4, TRUE, "Drugs properties"))</f>
        <v>31</v>
      </c>
      <c r="AX20" s="105" cm="1">
        <f t="array" aca="1" ref="AX20" ca="1">INDIRECT(ADDRESS(CELL("row", INDEX('Drugs properties'!$A:$A, MATCH($D20, 'Drugs properties'!$A:$A, 0), 0)), 11, 4, TRUE, "Drugs properties"))</f>
        <v>33532</v>
      </c>
      <c r="AY20" s="102" cm="1">
        <f t="array" aca="1" ref="AY20" ca="1">INDIRECT(ADDRESS(CELL("row", INDEX('Drugs properties'!$A:$A, MATCH($D20, 'Drugs properties'!$A:$A, 0), 0)), 12, 4, TRUE, "Drugs properties"))</f>
        <v>9543</v>
      </c>
      <c r="AZ20" s="102" cm="1">
        <f t="array" aca="1" ref="AZ20" ca="1">INDIRECT(ADDRESS(CELL("row", INDEX('Drugs properties'!$A:$A, MATCH($D20, 'Drugs properties'!$A:$A, 0), 0)), 13, 4, TRUE, "Drugs properties"))</f>
        <v>845</v>
      </c>
      <c r="BA20" s="109" cm="1">
        <f t="array" aca="1" ref="BA20" ca="1">INDIRECT(ADDRESS(CELL("row", INDEX('Drugs properties'!$A:$A, MATCH($D20, 'Drugs properties'!$A:$A, 0), 0)), 14, 4, TRUE, "Drugs properties"))</f>
        <v>56</v>
      </c>
    </row>
    <row r="21" spans="1:53" s="3" customFormat="1" ht="270" x14ac:dyDescent="0.25">
      <c r="A21" s="15">
        <v>19</v>
      </c>
      <c r="B21" s="15" t="s">
        <v>600</v>
      </c>
      <c r="C21" s="32">
        <v>31477476</v>
      </c>
      <c r="D21" s="34" t="s">
        <v>41</v>
      </c>
      <c r="E21" s="16" t="s">
        <v>911</v>
      </c>
      <c r="F21" s="16" t="s">
        <v>3147</v>
      </c>
      <c r="G21" s="16" t="s">
        <v>42</v>
      </c>
      <c r="H21" s="16"/>
      <c r="I21" s="16"/>
      <c r="J21" s="16"/>
      <c r="K21" s="16"/>
      <c r="L21" s="16"/>
      <c r="M21" s="35"/>
      <c r="N21" s="43">
        <v>59</v>
      </c>
      <c r="O21" s="17" t="s">
        <v>96</v>
      </c>
      <c r="P21" s="44" t="s">
        <v>111</v>
      </c>
      <c r="Q21" s="49" t="s">
        <v>24</v>
      </c>
      <c r="R21" s="18"/>
      <c r="S21" s="18"/>
      <c r="T21" s="50"/>
      <c r="U21" s="55"/>
      <c r="V21" s="19"/>
      <c r="W21" s="56">
        <v>490</v>
      </c>
      <c r="X21" s="61"/>
      <c r="Y21" s="20"/>
      <c r="Z21" s="20"/>
      <c r="AA21" s="20"/>
      <c r="AB21" s="20"/>
      <c r="AC21" s="20" t="s">
        <v>73</v>
      </c>
      <c r="AD21" s="20"/>
      <c r="AE21" s="20"/>
      <c r="AF21" s="20"/>
      <c r="AG21" s="20"/>
      <c r="AH21" s="20"/>
      <c r="AI21" s="20"/>
      <c r="AJ21" s="62"/>
      <c r="AK21" s="67"/>
      <c r="AL21" s="21"/>
      <c r="AM21" s="21"/>
      <c r="AN21" s="68"/>
      <c r="AO21" s="72"/>
      <c r="AP21" s="98" t="str" cm="1">
        <f t="array" aca="1" ref="AP21" ca="1">INDIRECT(ADDRESS(CELL("row", INDEX('Drugs properties'!$A:$A, MATCH($D21, 'Drugs properties'!$A:$A, 0), 0)), 2, 4, TRUE, "Drugs properties"))</f>
        <v>CC(C)CC(C(=O)NC(CCCCNC(C)C)C(=O)N1CCCC1C(=O)NC(C)C(=O)N)NC(=O)C(CC2=CC=C(C=C2)NC(=O)N)NC(=O)C(CC3=CC=C(C=C3)NC(=O)C4CC(=O)NC(=O)N4)NC(=O)C(CO)NC(=O)C(CC5=CN=CC=C5)NC(=O)C(CC6=CC=C(C=C6)Cl)NC(=O)C(CC7=CC8=CC=CC=C8C=C7)NC(=O)C</v>
      </c>
      <c r="AQ21" s="98" cm="1">
        <f t="array" aca="1" ref="AQ21" ca="1">INDIRECT(ADDRESS(CELL("row", INDEX('Drugs properties'!$A:$A, MATCH($D21, 'Drugs properties'!$A:$A, 0), 0)), 3, 4, TRUE, "Drugs properties"))</f>
        <v>1632.3</v>
      </c>
      <c r="AR21" s="98" cm="1">
        <f t="array" aca="1" ref="AR21" ca="1">INDIRECT(ADDRESS(CELL("row", INDEX('Drugs properties'!$A:$A, MATCH($D21, 'Drugs properties'!$A:$A, 0), 0)), 4, 4, TRUE, "Drugs properties"))</f>
        <v>512.87</v>
      </c>
      <c r="AS21" s="98" cm="1">
        <f t="array" aca="1" ref="AS21" ca="1">INDIRECT(ADDRESS(CELL("row", INDEX('Drugs properties'!$A:$A, MATCH($D21, 'Drugs properties'!$A:$A, 0), 0)), 5, 4, TRUE, "Drugs properties"))</f>
        <v>0.66</v>
      </c>
      <c r="AT21" s="98" cm="1">
        <f t="array" aca="1" ref="AT21" ca="1">INDIRECT(ADDRESS(CELL("row", INDEX('Drugs properties'!$A:$A, MATCH($D21, 'Drugs properties'!$A:$A, 0), 0)), 6, 4, TRUE, "Drugs properties"))</f>
        <v>18</v>
      </c>
      <c r="AU21" s="98" cm="1">
        <f t="array" aca="1" ref="AU21" ca="1">INDIRECT(ADDRESS(CELL("row", INDEX('Drugs properties'!$A:$A, MATCH($D21, 'Drugs properties'!$A:$A, 0), 0)), 7, 4, TRUE, "Drugs properties"))</f>
        <v>17</v>
      </c>
      <c r="AV21" s="98" cm="1">
        <f t="array" aca="1" ref="AV21" ca="1">INDIRECT(ADDRESS(CELL("row", INDEX('Drugs properties'!$A:$A, MATCH($D21, 'Drugs properties'!$A:$A, 0), 0)), 8, 4, TRUE, "Drugs properties"))</f>
        <v>0</v>
      </c>
      <c r="AW21" s="98" cm="1">
        <f t="array" aca="1" ref="AW21" ca="1">INDIRECT(ADDRESS(CELL("row", INDEX('Drugs properties'!$A:$A, MATCH($D21, 'Drugs properties'!$A:$A, 0), 0)), 9, 4, TRUE, "Drugs properties"))</f>
        <v>0</v>
      </c>
      <c r="AX21" s="105" cm="1">
        <f t="array" aca="1" ref="AX21" ca="1">INDIRECT(ADDRESS(CELL("row", INDEX('Drugs properties'!$A:$A, MATCH($D21, 'Drugs properties'!$A:$A, 0), 0)), 11, 4, TRUE, "Drugs properties"))</f>
        <v>3113</v>
      </c>
      <c r="AY21" s="102" cm="1">
        <f t="array" aca="1" ref="AY21" ca="1">INDIRECT(ADDRESS(CELL("row", INDEX('Drugs properties'!$A:$A, MATCH($D21, 'Drugs properties'!$A:$A, 0), 0)), 12, 4, TRUE, "Drugs properties"))</f>
        <v>234</v>
      </c>
      <c r="AZ21" s="102" cm="1">
        <f t="array" aca="1" ref="AZ21" ca="1">INDIRECT(ADDRESS(CELL("row", INDEX('Drugs properties'!$A:$A, MATCH($D21, 'Drugs properties'!$A:$A, 0), 0)), 13, 4, TRUE, "Drugs properties"))</f>
        <v>2</v>
      </c>
      <c r="BA21" s="109" cm="1">
        <f t="array" aca="1" ref="BA21" ca="1">INDIRECT(ADDRESS(CELL("row", INDEX('Drugs properties'!$A:$A, MATCH($D21, 'Drugs properties'!$A:$A, 0), 0)), 14, 4, TRUE, "Drugs properties"))</f>
        <v>0</v>
      </c>
    </row>
    <row r="22" spans="1:53" s="3" customFormat="1" ht="135" x14ac:dyDescent="0.25">
      <c r="A22" s="15">
        <v>20</v>
      </c>
      <c r="B22" s="15" t="s">
        <v>600</v>
      </c>
      <c r="C22" s="32">
        <v>31477476</v>
      </c>
      <c r="D22" s="34" t="s">
        <v>2948</v>
      </c>
      <c r="E22" s="16" t="s">
        <v>911</v>
      </c>
      <c r="F22" s="16" t="s">
        <v>3148</v>
      </c>
      <c r="G22" s="16"/>
      <c r="H22" s="16" t="s">
        <v>41</v>
      </c>
      <c r="I22" s="16"/>
      <c r="J22" s="16"/>
      <c r="K22" s="16" t="s">
        <v>42</v>
      </c>
      <c r="L22" s="16"/>
      <c r="M22" s="35"/>
      <c r="N22" s="43">
        <v>66</v>
      </c>
      <c r="O22" s="17" t="s">
        <v>96</v>
      </c>
      <c r="P22" s="44" t="s">
        <v>112</v>
      </c>
      <c r="Q22" s="49" t="s">
        <v>24</v>
      </c>
      <c r="R22" s="18"/>
      <c r="S22" s="18"/>
      <c r="T22" s="50"/>
      <c r="U22" s="55"/>
      <c r="V22" s="19"/>
      <c r="W22" s="56">
        <v>600</v>
      </c>
      <c r="X22" s="61"/>
      <c r="Y22" s="20"/>
      <c r="Z22" s="20"/>
      <c r="AA22" s="20"/>
      <c r="AB22" s="20"/>
      <c r="AC22" s="20"/>
      <c r="AD22" s="20"/>
      <c r="AE22" s="20"/>
      <c r="AF22" s="20"/>
      <c r="AG22" s="20"/>
      <c r="AH22" s="20"/>
      <c r="AI22" s="20"/>
      <c r="AJ22" s="62"/>
      <c r="AK22" s="67" t="s">
        <v>612</v>
      </c>
      <c r="AL22" s="21"/>
      <c r="AM22" s="21"/>
      <c r="AN22" s="68"/>
      <c r="AO22" s="72"/>
      <c r="AP22" s="98" t="str" cm="1">
        <f t="array" aca="1" ref="AP22" ca="1">INDIRECT(ADDRESS(CELL("row", INDEX('Drugs properties'!$A:$A, MATCH($D22, 'Drugs properties'!$A:$A, 0), 0)), 2, 4, TRUE, "Drugs properties"))</f>
        <v>CN(CCCNC(=O)C1CCCO1)C2=NC3=CC(=C(C=C3C(=N2)N)OC)OC</v>
      </c>
      <c r="AQ22" s="98" cm="1">
        <f t="array" aca="1" ref="AQ22" ca="1">INDIRECT(ADDRESS(CELL("row", INDEX('Drugs properties'!$A:$A, MATCH($D22, 'Drugs properties'!$A:$A, 0), 0)), 3, 4, TRUE, "Drugs properties"))</f>
        <v>389.45</v>
      </c>
      <c r="AR22" s="98" cm="1">
        <f t="array" aca="1" ref="AR22" ca="1">INDIRECT(ADDRESS(CELL("row", INDEX('Drugs properties'!$A:$A, MATCH($D22, 'Drugs properties'!$A:$A, 0), 0)), 4, 4, TRUE, "Drugs properties"))</f>
        <v>111.83</v>
      </c>
      <c r="AS22" s="98" cm="1">
        <f t="array" aca="1" ref="AS22" ca="1">INDIRECT(ADDRESS(CELL("row", INDEX('Drugs properties'!$A:$A, MATCH($D22, 'Drugs properties'!$A:$A, 0), 0)), 5, 4, TRUE, "Drugs properties"))</f>
        <v>1.58</v>
      </c>
      <c r="AT22" s="98" cm="1">
        <f t="array" aca="1" ref="AT22" ca="1">INDIRECT(ADDRESS(CELL("row", INDEX('Drugs properties'!$A:$A, MATCH($D22, 'Drugs properties'!$A:$A, 0), 0)), 6, 4, TRUE, "Drugs properties"))</f>
        <v>6</v>
      </c>
      <c r="AU22" s="98" cm="1">
        <f t="array" aca="1" ref="AU22" ca="1">INDIRECT(ADDRESS(CELL("row", INDEX('Drugs properties'!$A:$A, MATCH($D22, 'Drugs properties'!$A:$A, 0), 0)), 7, 4, TRUE, "Drugs properties"))</f>
        <v>2</v>
      </c>
      <c r="AV22" s="98" cm="1">
        <f t="array" aca="1" ref="AV22" ca="1">INDIRECT(ADDRESS(CELL("row", INDEX('Drugs properties'!$A:$A, MATCH($D22, 'Drugs properties'!$A:$A, 0), 0)), 8, 4, TRUE, "Drugs properties"))</f>
        <v>9</v>
      </c>
      <c r="AW22" s="98" cm="1">
        <f t="array" aca="1" ref="AW22" ca="1">INDIRECT(ADDRESS(CELL("row", INDEX('Drugs properties'!$A:$A, MATCH($D22, 'Drugs properties'!$A:$A, 0), 0)), 9, 4, TRUE, "Drugs properties"))</f>
        <v>28</v>
      </c>
      <c r="AX22" s="105" cm="1">
        <f t="array" aca="1" ref="AX22" ca="1">INDIRECT(ADDRESS(CELL("row", INDEX('Drugs properties'!$A:$A, MATCH($D22, 'Drugs properties'!$A:$A, 0), 0)), 11, 4, TRUE, "Drugs properties"))</f>
        <v>3494</v>
      </c>
      <c r="AY22" s="102" cm="1">
        <f t="array" aca="1" ref="AY22" ca="1">INDIRECT(ADDRESS(CELL("row", INDEX('Drugs properties'!$A:$A, MATCH($D22, 'Drugs properties'!$A:$A, 0), 0)), 12, 4, TRUE, "Drugs properties"))</f>
        <v>346</v>
      </c>
      <c r="AZ22" s="102" cm="1">
        <f t="array" aca="1" ref="AZ22" ca="1">INDIRECT(ADDRESS(CELL("row", INDEX('Drugs properties'!$A:$A, MATCH($D22, 'Drugs properties'!$A:$A, 0), 0)), 13, 4, TRUE, "Drugs properties"))</f>
        <v>19</v>
      </c>
      <c r="BA22" s="109" cm="1">
        <f t="array" aca="1" ref="BA22" ca="1">INDIRECT(ADDRESS(CELL("row", INDEX('Drugs properties'!$A:$A, MATCH($D22, 'Drugs properties'!$A:$A, 0), 0)), 14, 4, TRUE, "Drugs properties"))</f>
        <v>2</v>
      </c>
    </row>
    <row r="23" spans="1:53" s="3" customFormat="1" ht="195" x14ac:dyDescent="0.25">
      <c r="A23" s="15">
        <v>21</v>
      </c>
      <c r="B23" s="15" t="s">
        <v>600</v>
      </c>
      <c r="C23" s="32">
        <v>31477476</v>
      </c>
      <c r="D23" s="34" t="s">
        <v>44</v>
      </c>
      <c r="E23" s="16" t="s">
        <v>911</v>
      </c>
      <c r="F23" s="16"/>
      <c r="G23" s="16" t="s">
        <v>43</v>
      </c>
      <c r="H23" s="16"/>
      <c r="I23" s="16"/>
      <c r="J23" s="16"/>
      <c r="K23" s="16"/>
      <c r="L23" s="16"/>
      <c r="M23" s="35"/>
      <c r="N23" s="43">
        <v>78</v>
      </c>
      <c r="O23" s="17" t="s">
        <v>96</v>
      </c>
      <c r="P23" s="44" t="s">
        <v>113</v>
      </c>
      <c r="Q23" s="49" t="s">
        <v>24</v>
      </c>
      <c r="R23" s="18" t="s">
        <v>320</v>
      </c>
      <c r="S23" s="18"/>
      <c r="T23" s="50"/>
      <c r="U23" s="55"/>
      <c r="V23" s="19" t="s">
        <v>270</v>
      </c>
      <c r="W23" s="56" t="s">
        <v>24</v>
      </c>
      <c r="X23" s="61"/>
      <c r="Y23" s="20"/>
      <c r="Z23" s="20"/>
      <c r="AA23" s="20"/>
      <c r="AB23" s="20"/>
      <c r="AC23" s="20"/>
      <c r="AD23" s="20"/>
      <c r="AE23" s="20"/>
      <c r="AF23" s="20"/>
      <c r="AG23" s="20"/>
      <c r="AH23" s="20"/>
      <c r="AI23" s="20"/>
      <c r="AJ23" s="62"/>
      <c r="AK23" s="67"/>
      <c r="AL23" s="21"/>
      <c r="AM23" s="21"/>
      <c r="AN23" s="68"/>
      <c r="AO23" s="72" t="s">
        <v>604</v>
      </c>
      <c r="AP23" s="98" t="str" cm="1">
        <f t="array" aca="1" ref="AP23" ca="1">INDIRECT(ADDRESS(CELL("row", INDEX('Drugs properties'!$A:$A, MATCH($D23, 'Drugs properties'!$A:$A, 0), 0)), 2, 4, TRUE, "Drugs properties"))</f>
        <v>CCNC(=O)C1CCCN1C(=O)C(CCCN=C(N)N)NC(=O)C(CC(C)C)NC(=O)C(CC(C)C)NC(=O)C(CC2=CC=C(C=C2)O)NC(=O)C(CO)NC(=O)C(CC3=CNC4=CC=CC=C43)NC(=O)C(CC5=CN=CN5)NC(=O)C6CCC(=O)N6</v>
      </c>
      <c r="AQ23" s="98" cm="1">
        <f t="array" aca="1" ref="AQ23" ca="1">INDIRECT(ADDRESS(CELL("row", INDEX('Drugs properties'!$A:$A, MATCH($D23, 'Drugs properties'!$A:$A, 0), 0)), 3, 4, TRUE, "Drugs properties"))</f>
        <v>1209.4000000000001</v>
      </c>
      <c r="AR23" s="98" cm="1">
        <f t="array" aca="1" ref="AR23" ca="1">INDIRECT(ADDRESS(CELL("row", INDEX('Drugs properties'!$A:$A, MATCH($D23, 'Drugs properties'!$A:$A, 0), 0)), 4, 4, TRUE, "Drugs properties"))</f>
        <v>431.54</v>
      </c>
      <c r="AS23" s="98" cm="1">
        <f t="array" aca="1" ref="AS23" ca="1">INDIRECT(ADDRESS(CELL("row", INDEX('Drugs properties'!$A:$A, MATCH($D23, 'Drugs properties'!$A:$A, 0), 0)), 5, 4, TRUE, "Drugs properties"))</f>
        <v>0.17</v>
      </c>
      <c r="AT23" s="98" cm="1">
        <f t="array" aca="1" ref="AT23" ca="1">INDIRECT(ADDRESS(CELL("row", INDEX('Drugs properties'!$A:$A, MATCH($D23, 'Drugs properties'!$A:$A, 0), 0)), 6, 4, TRUE, "Drugs properties"))</f>
        <v>14</v>
      </c>
      <c r="AU23" s="98" cm="1">
        <f t="array" aca="1" ref="AU23" ca="1">INDIRECT(ADDRESS(CELL("row", INDEX('Drugs properties'!$A:$A, MATCH($D23, 'Drugs properties'!$A:$A, 0), 0)), 7, 4, TRUE, "Drugs properties"))</f>
        <v>15</v>
      </c>
      <c r="AV23" s="98" cm="1">
        <f t="array" aca="1" ref="AV23" ca="1">INDIRECT(ADDRESS(CELL("row", INDEX('Drugs properties'!$A:$A, MATCH($D23, 'Drugs properties'!$A:$A, 0), 0)), 8, 4, TRUE, "Drugs properties"))</f>
        <v>41</v>
      </c>
      <c r="AW23" s="98" cm="1">
        <f t="array" aca="1" ref="AW23" ca="1">INDIRECT(ADDRESS(CELL("row", INDEX('Drugs properties'!$A:$A, MATCH($D23, 'Drugs properties'!$A:$A, 0), 0)), 9, 4, TRUE, "Drugs properties"))</f>
        <v>87</v>
      </c>
      <c r="AX23" s="105" cm="1">
        <f t="array" aca="1" ref="AX23" ca="1">INDIRECT(ADDRESS(CELL("row", INDEX('Drugs properties'!$A:$A, MATCH($D23, 'Drugs properties'!$A:$A, 0), 0)), 11, 4, TRUE, "Drugs properties"))</f>
        <v>54679</v>
      </c>
      <c r="AY23" s="102" cm="1">
        <f t="array" aca="1" ref="AY23" ca="1">INDIRECT(ADDRESS(CELL("row", INDEX('Drugs properties'!$A:$A, MATCH($D23, 'Drugs properties'!$A:$A, 0), 0)), 12, 4, TRUE, "Drugs properties"))</f>
        <v>2510</v>
      </c>
      <c r="AZ23" s="102" cm="1">
        <f t="array" aca="1" ref="AZ23" ca="1">INDIRECT(ADDRESS(CELL("row", INDEX('Drugs properties'!$A:$A, MATCH($D23, 'Drugs properties'!$A:$A, 0), 0)), 13, 4, TRUE, "Drugs properties"))</f>
        <v>26</v>
      </c>
      <c r="BA23" s="109" cm="1">
        <f t="array" aca="1" ref="BA23" ca="1">INDIRECT(ADDRESS(CELL("row", INDEX('Drugs properties'!$A:$A, MATCH($D23, 'Drugs properties'!$A:$A, 0), 0)), 14, 4, TRUE, "Drugs properties"))</f>
        <v>6</v>
      </c>
    </row>
    <row r="24" spans="1:53" s="3" customFormat="1" ht="135" x14ac:dyDescent="0.25">
      <c r="A24" s="15">
        <v>22</v>
      </c>
      <c r="B24" s="15" t="s">
        <v>600</v>
      </c>
      <c r="C24" s="32">
        <v>31477476</v>
      </c>
      <c r="D24" s="34" t="s">
        <v>45</v>
      </c>
      <c r="E24" s="16" t="s">
        <v>911</v>
      </c>
      <c r="F24" s="16"/>
      <c r="G24" s="16" t="s">
        <v>19</v>
      </c>
      <c r="H24" s="16" t="s">
        <v>605</v>
      </c>
      <c r="I24" s="90"/>
      <c r="J24" s="90"/>
      <c r="K24" s="16" t="s">
        <v>42</v>
      </c>
      <c r="L24" s="16"/>
      <c r="M24" s="35"/>
      <c r="N24" s="43">
        <v>77</v>
      </c>
      <c r="O24" s="17" t="s">
        <v>96</v>
      </c>
      <c r="P24" s="44" t="s">
        <v>114</v>
      </c>
      <c r="Q24" s="49" t="s">
        <v>24</v>
      </c>
      <c r="R24" s="18"/>
      <c r="S24" s="18"/>
      <c r="T24" s="50"/>
      <c r="U24" s="55"/>
      <c r="V24" s="19"/>
      <c r="W24" s="56">
        <v>650</v>
      </c>
      <c r="X24" s="61"/>
      <c r="Y24" s="20"/>
      <c r="Z24" s="20"/>
      <c r="AA24" s="20"/>
      <c r="AB24" s="20"/>
      <c r="AC24" s="20">
        <v>2.7</v>
      </c>
      <c r="AD24" s="20"/>
      <c r="AE24" s="20"/>
      <c r="AF24" s="20"/>
      <c r="AG24" s="20"/>
      <c r="AH24" s="20"/>
      <c r="AI24" s="20"/>
      <c r="AJ24" s="62"/>
      <c r="AK24" s="67" t="s">
        <v>610</v>
      </c>
      <c r="AL24" s="21"/>
      <c r="AM24" s="21">
        <v>460</v>
      </c>
      <c r="AN24" s="68"/>
      <c r="AO24" s="72"/>
      <c r="AP24" s="98" t="str" cm="1">
        <f t="array" aca="1" ref="AP24" ca="1">INDIRECT(ADDRESS(CELL("row", INDEX('Drugs properties'!$A:$A, MATCH($D24, 'Drugs properties'!$A:$A, 0), 0)), 2, 4, TRUE, "Drugs properties"))</f>
        <v>CC12CCC(CC1=CCC3C2CCC4(C3CC=C4C5=CN=CC=C5)C)O</v>
      </c>
      <c r="AQ24" s="98" cm="1">
        <f t="array" aca="1" ref="AQ24" ca="1">INDIRECT(ADDRESS(CELL("row", INDEX('Drugs properties'!$A:$A, MATCH($D24, 'Drugs properties'!$A:$A, 0), 0)), 3, 4, TRUE, "Drugs properties"))</f>
        <v>349.51</v>
      </c>
      <c r="AR24" s="98" cm="1">
        <f t="array" aca="1" ref="AR24" ca="1">INDIRECT(ADDRESS(CELL("row", INDEX('Drugs properties'!$A:$A, MATCH($D24, 'Drugs properties'!$A:$A, 0), 0)), 4, 4, TRUE, "Drugs properties"))</f>
        <v>33.119999999999997</v>
      </c>
      <c r="AS24" s="98" cm="1">
        <f t="array" aca="1" ref="AS24" ca="1">INDIRECT(ADDRESS(CELL("row", INDEX('Drugs properties'!$A:$A, MATCH($D24, 'Drugs properties'!$A:$A, 0), 0)), 5, 4, TRUE, "Drugs properties"))</f>
        <v>4.4800000000000004</v>
      </c>
      <c r="AT24" s="98" cm="1">
        <f t="array" aca="1" ref="AT24" ca="1">INDIRECT(ADDRESS(CELL("row", INDEX('Drugs properties'!$A:$A, MATCH($D24, 'Drugs properties'!$A:$A, 0), 0)), 6, 4, TRUE, "Drugs properties"))</f>
        <v>2</v>
      </c>
      <c r="AU24" s="98" cm="1">
        <f t="array" aca="1" ref="AU24" ca="1">INDIRECT(ADDRESS(CELL("row", INDEX('Drugs properties'!$A:$A, MATCH($D24, 'Drugs properties'!$A:$A, 0), 0)), 7, 4, TRUE, "Drugs properties"))</f>
        <v>1</v>
      </c>
      <c r="AV24" s="98" cm="1">
        <f t="array" aca="1" ref="AV24" ca="1">INDIRECT(ADDRESS(CELL("row", INDEX('Drugs properties'!$A:$A, MATCH($D24, 'Drugs properties'!$A:$A, 0), 0)), 8, 4, TRUE, "Drugs properties"))</f>
        <v>1</v>
      </c>
      <c r="AW24" s="98" cm="1">
        <f t="array" aca="1" ref="AW24" ca="1">INDIRECT(ADDRESS(CELL("row", INDEX('Drugs properties'!$A:$A, MATCH($D24, 'Drugs properties'!$A:$A, 0), 0)), 9, 4, TRUE, "Drugs properties"))</f>
        <v>26</v>
      </c>
      <c r="AX24" s="105" cm="1">
        <f t="array" aca="1" ref="AX24" ca="1">INDIRECT(ADDRESS(CELL("row", INDEX('Drugs properties'!$A:$A, MATCH($D24, 'Drugs properties'!$A:$A, 0), 0)), 11, 4, TRUE, "Drugs properties"))</f>
        <v>26382</v>
      </c>
      <c r="AY24" s="102" cm="1">
        <f t="array" aca="1" ref="AY24" ca="1">INDIRECT(ADDRESS(CELL("row", INDEX('Drugs properties'!$A:$A, MATCH($D24, 'Drugs properties'!$A:$A, 0), 0)), 12, 4, TRUE, "Drugs properties"))</f>
        <v>1447</v>
      </c>
      <c r="AZ24" s="102" cm="1">
        <f t="array" aca="1" ref="AZ24" ca="1">INDIRECT(ADDRESS(CELL("row", INDEX('Drugs properties'!$A:$A, MATCH($D24, 'Drugs properties'!$A:$A, 0), 0)), 13, 4, TRUE, "Drugs properties"))</f>
        <v>11</v>
      </c>
      <c r="BA24" s="109" cm="1">
        <f t="array" aca="1" ref="BA24" ca="1">INDIRECT(ADDRESS(CELL("row", INDEX('Drugs properties'!$A:$A, MATCH($D24, 'Drugs properties'!$A:$A, 0), 0)), 14, 4, TRUE, "Drugs properties"))</f>
        <v>3</v>
      </c>
    </row>
    <row r="25" spans="1:53" s="3" customFormat="1" ht="90" x14ac:dyDescent="0.25">
      <c r="A25" s="15">
        <v>23</v>
      </c>
      <c r="B25" s="15" t="s">
        <v>600</v>
      </c>
      <c r="C25" s="32">
        <v>31477476</v>
      </c>
      <c r="D25" s="34" t="s">
        <v>45</v>
      </c>
      <c r="E25" s="16" t="s">
        <v>911</v>
      </c>
      <c r="F25" s="16" t="s">
        <v>3290</v>
      </c>
      <c r="G25" s="16" t="s">
        <v>46</v>
      </c>
      <c r="H25" s="16" t="s">
        <v>24</v>
      </c>
      <c r="I25" s="16"/>
      <c r="J25" s="16"/>
      <c r="K25" s="16"/>
      <c r="L25" s="16"/>
      <c r="M25" s="35"/>
      <c r="N25" s="43">
        <v>74</v>
      </c>
      <c r="O25" s="17" t="s">
        <v>96</v>
      </c>
      <c r="P25" s="44" t="s">
        <v>115</v>
      </c>
      <c r="Q25" s="49" t="s">
        <v>24</v>
      </c>
      <c r="R25" s="18"/>
      <c r="S25" s="18"/>
      <c r="T25" s="50"/>
      <c r="U25" s="55"/>
      <c r="V25" s="19"/>
      <c r="W25" s="56">
        <v>620</v>
      </c>
      <c r="X25" s="61"/>
      <c r="Y25" s="20"/>
      <c r="Z25" s="20"/>
      <c r="AA25" s="20"/>
      <c r="AB25" s="20"/>
      <c r="AC25" s="20">
        <v>2.5</v>
      </c>
      <c r="AD25" s="20"/>
      <c r="AE25" s="20">
        <v>16.431999999999999</v>
      </c>
      <c r="AF25" s="20"/>
      <c r="AG25" s="20"/>
      <c r="AH25" s="20"/>
      <c r="AI25" s="20"/>
      <c r="AJ25" s="62"/>
      <c r="AK25" s="67" t="s">
        <v>611</v>
      </c>
      <c r="AL25" s="21"/>
      <c r="AM25" s="21">
        <v>440</v>
      </c>
      <c r="AN25" s="68"/>
      <c r="AO25" s="72"/>
      <c r="AP25" s="98" t="str" cm="1">
        <f t="array" aca="1" ref="AP25" ca="1">INDIRECT(ADDRESS(CELL("row", INDEX('Drugs properties'!$A:$A, MATCH($D25, 'Drugs properties'!$A:$A, 0), 0)), 2, 4, TRUE, "Drugs properties"))</f>
        <v>CC12CCC(CC1=CCC3C2CCC4(C3CC=C4C5=CN=CC=C5)C)O</v>
      </c>
      <c r="AQ25" s="98" cm="1">
        <f t="array" aca="1" ref="AQ25" ca="1">INDIRECT(ADDRESS(CELL("row", INDEX('Drugs properties'!$A:$A, MATCH($D25, 'Drugs properties'!$A:$A, 0), 0)), 3, 4, TRUE, "Drugs properties"))</f>
        <v>349.51</v>
      </c>
      <c r="AR25" s="98" cm="1">
        <f t="array" aca="1" ref="AR25" ca="1">INDIRECT(ADDRESS(CELL("row", INDEX('Drugs properties'!$A:$A, MATCH($D25, 'Drugs properties'!$A:$A, 0), 0)), 4, 4, TRUE, "Drugs properties"))</f>
        <v>33.119999999999997</v>
      </c>
      <c r="AS25" s="98" cm="1">
        <f t="array" aca="1" ref="AS25" ca="1">INDIRECT(ADDRESS(CELL("row", INDEX('Drugs properties'!$A:$A, MATCH($D25, 'Drugs properties'!$A:$A, 0), 0)), 5, 4, TRUE, "Drugs properties"))</f>
        <v>4.4800000000000004</v>
      </c>
      <c r="AT25" s="98" cm="1">
        <f t="array" aca="1" ref="AT25" ca="1">INDIRECT(ADDRESS(CELL("row", INDEX('Drugs properties'!$A:$A, MATCH($D25, 'Drugs properties'!$A:$A, 0), 0)), 6, 4, TRUE, "Drugs properties"))</f>
        <v>2</v>
      </c>
      <c r="AU25" s="98" cm="1">
        <f t="array" aca="1" ref="AU25" ca="1">INDIRECT(ADDRESS(CELL("row", INDEX('Drugs properties'!$A:$A, MATCH($D25, 'Drugs properties'!$A:$A, 0), 0)), 7, 4, TRUE, "Drugs properties"))</f>
        <v>1</v>
      </c>
      <c r="AV25" s="98" cm="1">
        <f t="array" aca="1" ref="AV25" ca="1">INDIRECT(ADDRESS(CELL("row", INDEX('Drugs properties'!$A:$A, MATCH($D25, 'Drugs properties'!$A:$A, 0), 0)), 8, 4, TRUE, "Drugs properties"))</f>
        <v>1</v>
      </c>
      <c r="AW25" s="98" cm="1">
        <f t="array" aca="1" ref="AW25" ca="1">INDIRECT(ADDRESS(CELL("row", INDEX('Drugs properties'!$A:$A, MATCH($D25, 'Drugs properties'!$A:$A, 0), 0)), 9, 4, TRUE, "Drugs properties"))</f>
        <v>26</v>
      </c>
      <c r="AX25" s="105" cm="1">
        <f t="array" aca="1" ref="AX25" ca="1">INDIRECT(ADDRESS(CELL("row", INDEX('Drugs properties'!$A:$A, MATCH($D25, 'Drugs properties'!$A:$A, 0), 0)), 11, 4, TRUE, "Drugs properties"))</f>
        <v>26382</v>
      </c>
      <c r="AY25" s="102" cm="1">
        <f t="array" aca="1" ref="AY25" ca="1">INDIRECT(ADDRESS(CELL("row", INDEX('Drugs properties'!$A:$A, MATCH($D25, 'Drugs properties'!$A:$A, 0), 0)), 12, 4, TRUE, "Drugs properties"))</f>
        <v>1447</v>
      </c>
      <c r="AZ25" s="102" cm="1">
        <f t="array" aca="1" ref="AZ25" ca="1">INDIRECT(ADDRESS(CELL("row", INDEX('Drugs properties'!$A:$A, MATCH($D25, 'Drugs properties'!$A:$A, 0), 0)), 13, 4, TRUE, "Drugs properties"))</f>
        <v>11</v>
      </c>
      <c r="BA25" s="109" cm="1">
        <f t="array" aca="1" ref="BA25" ca="1">INDIRECT(ADDRESS(CELL("row", INDEX('Drugs properties'!$A:$A, MATCH($D25, 'Drugs properties'!$A:$A, 0), 0)), 14, 4, TRUE, "Drugs properties"))</f>
        <v>3</v>
      </c>
    </row>
    <row r="26" spans="1:53" s="3" customFormat="1" ht="60" x14ac:dyDescent="0.25">
      <c r="A26" s="15">
        <v>24</v>
      </c>
      <c r="B26" s="15" t="s">
        <v>600</v>
      </c>
      <c r="C26" s="32">
        <v>31477476</v>
      </c>
      <c r="D26" s="34" t="s">
        <v>45</v>
      </c>
      <c r="E26" s="16" t="s">
        <v>911</v>
      </c>
      <c r="F26" s="16"/>
      <c r="G26" s="16" t="s">
        <v>19</v>
      </c>
      <c r="H26" s="16" t="s">
        <v>44</v>
      </c>
      <c r="I26" s="16"/>
      <c r="J26" s="16"/>
      <c r="K26" s="16" t="s">
        <v>42</v>
      </c>
      <c r="L26" s="16"/>
      <c r="M26" s="35"/>
      <c r="N26" s="43">
        <v>79</v>
      </c>
      <c r="O26" s="17" t="s">
        <v>96</v>
      </c>
      <c r="P26" s="44" t="s">
        <v>116</v>
      </c>
      <c r="Q26" s="49" t="s">
        <v>606</v>
      </c>
      <c r="R26" s="18"/>
      <c r="S26" s="18"/>
      <c r="T26" s="50"/>
      <c r="U26" s="55"/>
      <c r="V26" s="19"/>
      <c r="W26" s="56" t="s">
        <v>24</v>
      </c>
      <c r="X26" s="61"/>
      <c r="Y26" s="20"/>
      <c r="Z26" s="20"/>
      <c r="AA26" s="20"/>
      <c r="AB26" s="20"/>
      <c r="AC26" s="20">
        <v>2.6</v>
      </c>
      <c r="AD26" s="20"/>
      <c r="AE26" s="20"/>
      <c r="AF26" s="20"/>
      <c r="AG26" s="20"/>
      <c r="AH26" s="20"/>
      <c r="AI26" s="20"/>
      <c r="AJ26" s="62"/>
      <c r="AK26" s="67"/>
      <c r="AL26" s="21"/>
      <c r="AM26" s="21"/>
      <c r="AN26" s="68"/>
      <c r="AO26" s="72" t="s">
        <v>607</v>
      </c>
      <c r="AP26" s="98" t="str" cm="1">
        <f t="array" aca="1" ref="AP26" ca="1">INDIRECT(ADDRESS(CELL("row", INDEX('Drugs properties'!$A:$A, MATCH($D26, 'Drugs properties'!$A:$A, 0), 0)), 2, 4, TRUE, "Drugs properties"))</f>
        <v>CC12CCC(CC1=CCC3C2CCC4(C3CC=C4C5=CN=CC=C5)C)O</v>
      </c>
      <c r="AQ26" s="98" cm="1">
        <f t="array" aca="1" ref="AQ26" ca="1">INDIRECT(ADDRESS(CELL("row", INDEX('Drugs properties'!$A:$A, MATCH($D26, 'Drugs properties'!$A:$A, 0), 0)), 3, 4, TRUE, "Drugs properties"))</f>
        <v>349.51</v>
      </c>
      <c r="AR26" s="98" cm="1">
        <f t="array" aca="1" ref="AR26" ca="1">INDIRECT(ADDRESS(CELL("row", INDEX('Drugs properties'!$A:$A, MATCH($D26, 'Drugs properties'!$A:$A, 0), 0)), 4, 4, TRUE, "Drugs properties"))</f>
        <v>33.119999999999997</v>
      </c>
      <c r="AS26" s="98" cm="1">
        <f t="array" aca="1" ref="AS26" ca="1">INDIRECT(ADDRESS(CELL("row", INDEX('Drugs properties'!$A:$A, MATCH($D26, 'Drugs properties'!$A:$A, 0), 0)), 5, 4, TRUE, "Drugs properties"))</f>
        <v>4.4800000000000004</v>
      </c>
      <c r="AT26" s="98" cm="1">
        <f t="array" aca="1" ref="AT26" ca="1">INDIRECT(ADDRESS(CELL("row", INDEX('Drugs properties'!$A:$A, MATCH($D26, 'Drugs properties'!$A:$A, 0), 0)), 6, 4, TRUE, "Drugs properties"))</f>
        <v>2</v>
      </c>
      <c r="AU26" s="98" cm="1">
        <f t="array" aca="1" ref="AU26" ca="1">INDIRECT(ADDRESS(CELL("row", INDEX('Drugs properties'!$A:$A, MATCH($D26, 'Drugs properties'!$A:$A, 0), 0)), 7, 4, TRUE, "Drugs properties"))</f>
        <v>1</v>
      </c>
      <c r="AV26" s="98" cm="1">
        <f t="array" aca="1" ref="AV26" ca="1">INDIRECT(ADDRESS(CELL("row", INDEX('Drugs properties'!$A:$A, MATCH($D26, 'Drugs properties'!$A:$A, 0), 0)), 8, 4, TRUE, "Drugs properties"))</f>
        <v>1</v>
      </c>
      <c r="AW26" s="98" cm="1">
        <f t="array" aca="1" ref="AW26" ca="1">INDIRECT(ADDRESS(CELL("row", INDEX('Drugs properties'!$A:$A, MATCH($D26, 'Drugs properties'!$A:$A, 0), 0)), 9, 4, TRUE, "Drugs properties"))</f>
        <v>26</v>
      </c>
      <c r="AX26" s="105" cm="1">
        <f t="array" aca="1" ref="AX26" ca="1">INDIRECT(ADDRESS(CELL("row", INDEX('Drugs properties'!$A:$A, MATCH($D26, 'Drugs properties'!$A:$A, 0), 0)), 11, 4, TRUE, "Drugs properties"))</f>
        <v>26382</v>
      </c>
      <c r="AY26" s="102" cm="1">
        <f t="array" aca="1" ref="AY26" ca="1">INDIRECT(ADDRESS(CELL("row", INDEX('Drugs properties'!$A:$A, MATCH($D26, 'Drugs properties'!$A:$A, 0), 0)), 12, 4, TRUE, "Drugs properties"))</f>
        <v>1447</v>
      </c>
      <c r="AZ26" s="102" cm="1">
        <f t="array" aca="1" ref="AZ26" ca="1">INDIRECT(ADDRESS(CELL("row", INDEX('Drugs properties'!$A:$A, MATCH($D26, 'Drugs properties'!$A:$A, 0), 0)), 13, 4, TRUE, "Drugs properties"))</f>
        <v>11</v>
      </c>
      <c r="BA26" s="109" cm="1">
        <f t="array" aca="1" ref="BA26" ca="1">INDIRECT(ADDRESS(CELL("row", INDEX('Drugs properties'!$A:$A, MATCH($D26, 'Drugs properties'!$A:$A, 0), 0)), 14, 4, TRUE, "Drugs properties"))</f>
        <v>3</v>
      </c>
    </row>
    <row r="27" spans="1:53" s="3" customFormat="1" ht="150" x14ac:dyDescent="0.25">
      <c r="A27" s="15">
        <v>25</v>
      </c>
      <c r="B27" s="15" t="s">
        <v>600</v>
      </c>
      <c r="C27" s="32">
        <v>31477476</v>
      </c>
      <c r="D27" s="34" t="s">
        <v>47</v>
      </c>
      <c r="E27" s="16" t="s">
        <v>911</v>
      </c>
      <c r="F27" s="16"/>
      <c r="G27" s="16" t="s">
        <v>19</v>
      </c>
      <c r="H27" s="16" t="s">
        <v>48</v>
      </c>
      <c r="I27" s="16" t="s">
        <v>24</v>
      </c>
      <c r="J27" s="16"/>
      <c r="K27" s="16" t="s">
        <v>608</v>
      </c>
      <c r="L27" s="16"/>
      <c r="M27" s="35"/>
      <c r="N27" s="43">
        <v>71</v>
      </c>
      <c r="O27" s="17" t="s">
        <v>96</v>
      </c>
      <c r="P27" s="44" t="s">
        <v>117</v>
      </c>
      <c r="Q27" s="49" t="s">
        <v>24</v>
      </c>
      <c r="R27" s="18"/>
      <c r="S27" s="18"/>
      <c r="T27" s="50"/>
      <c r="U27" s="55"/>
      <c r="V27" s="19"/>
      <c r="W27" s="56">
        <v>516</v>
      </c>
      <c r="X27" s="61"/>
      <c r="Y27" s="20"/>
      <c r="Z27" s="20"/>
      <c r="AA27" s="20"/>
      <c r="AB27" s="20"/>
      <c r="AC27" s="20"/>
      <c r="AD27" s="20"/>
      <c r="AE27" s="20"/>
      <c r="AF27" s="20"/>
      <c r="AG27" s="20"/>
      <c r="AH27" s="20"/>
      <c r="AI27" s="20"/>
      <c r="AJ27" s="62"/>
      <c r="AK27" s="67" t="s">
        <v>609</v>
      </c>
      <c r="AL27" s="21"/>
      <c r="AM27" s="21">
        <v>472</v>
      </c>
      <c r="AN27" s="68"/>
      <c r="AO27" s="72"/>
      <c r="AP27" s="100" t="str" cm="1">
        <f t="array" aca="1" ref="AP27" ca="1">INDIRECT(ADDRESS(CELL("row", INDEX('Drugs properties'!$A:$A, MATCH($D27, 'Drugs properties'!$A:$A, 0), 0)), 2, 4, TRUE, "Drugs properties"))</f>
        <v>CC(CS(=O)(=O)C1=CC=C(C=C1)F)(C(=O)NC2=CC(=C(C=C2)C#N)C(F)(F)F)O</v>
      </c>
      <c r="AQ27" s="98" cm="1">
        <f t="array" aca="1" ref="AQ27" ca="1">INDIRECT(ADDRESS(CELL("row", INDEX('Drugs properties'!$A:$A, MATCH($D27, 'Drugs properties'!$A:$A, 0), 0)), 3, 4, TRUE, "Drugs properties"))</f>
        <v>430.37</v>
      </c>
      <c r="AR27" s="98" cm="1">
        <f t="array" aca="1" ref="AR27" ca="1">INDIRECT(ADDRESS(CELL("row", INDEX('Drugs properties'!$A:$A, MATCH($D27, 'Drugs properties'!$A:$A, 0), 0)), 4, 4, TRUE, "Drugs properties"))</f>
        <v>115.64</v>
      </c>
      <c r="AS27" s="98" cm="1">
        <f t="array" aca="1" ref="AS27" ca="1">INDIRECT(ADDRESS(CELL("row", INDEX('Drugs properties'!$A:$A, MATCH($D27, 'Drugs properties'!$A:$A, 0), 0)), 5, 4, TRUE, "Drugs properties"))</f>
        <v>3.06</v>
      </c>
      <c r="AT27" s="98" cm="1">
        <f t="array" aca="1" ref="AT27" ca="1">INDIRECT(ADDRESS(CELL("row", INDEX('Drugs properties'!$A:$A, MATCH($D27, 'Drugs properties'!$A:$A, 0), 0)), 6, 4, TRUE, "Drugs properties"))</f>
        <v>9</v>
      </c>
      <c r="AU27" s="98" cm="1">
        <f t="array" aca="1" ref="AU27" ca="1">INDIRECT(ADDRESS(CELL("row", INDEX('Drugs properties'!$A:$A, MATCH($D27, 'Drugs properties'!$A:$A, 0), 0)), 7, 4, TRUE, "Drugs properties"))</f>
        <v>2</v>
      </c>
      <c r="AV27" s="98" cm="1">
        <f t="array" aca="1" ref="AV27" ca="1">INDIRECT(ADDRESS(CELL("row", INDEX('Drugs properties'!$A:$A, MATCH($D27, 'Drugs properties'!$A:$A, 0), 0)), 8, 4, TRUE, "Drugs properties"))</f>
        <v>7</v>
      </c>
      <c r="AW27" s="98" cm="1">
        <f t="array" aca="1" ref="AW27" ca="1">INDIRECT(ADDRESS(CELL("row", INDEX('Drugs properties'!$A:$A, MATCH($D27, 'Drugs properties'!$A:$A, 0), 0)), 9, 4, TRUE, "Drugs properties"))</f>
        <v>29</v>
      </c>
      <c r="AX27" s="105" cm="1">
        <f t="array" aca="1" ref="AX27" ca="1">INDIRECT(ADDRESS(CELL("row", INDEX('Drugs properties'!$A:$A, MATCH($D27, 'Drugs properties'!$A:$A, 0), 0)), 11, 4, TRUE, "Drugs properties"))</f>
        <v>5976</v>
      </c>
      <c r="AY27" s="102" cm="1">
        <f t="array" aca="1" ref="AY27" ca="1">INDIRECT(ADDRESS(CELL("row", INDEX('Drugs properties'!$A:$A, MATCH($D27, 'Drugs properties'!$A:$A, 0), 0)), 12, 4, TRUE, "Drugs properties"))</f>
        <v>762</v>
      </c>
      <c r="AZ27" s="102" cm="1">
        <f t="array" aca="1" ref="AZ27" ca="1">INDIRECT(ADDRESS(CELL("row", INDEX('Drugs properties'!$A:$A, MATCH($D27, 'Drugs properties'!$A:$A, 0), 0)), 13, 4, TRUE, "Drugs properties"))</f>
        <v>58</v>
      </c>
      <c r="BA27" s="109" cm="1">
        <f t="array" aca="1" ref="BA27" ca="1">INDIRECT(ADDRESS(CELL("row", INDEX('Drugs properties'!$A:$A, MATCH($D27, 'Drugs properties'!$A:$A, 0), 0)), 14, 4, TRUE, "Drugs properties"))</f>
        <v>0</v>
      </c>
    </row>
    <row r="28" spans="1:53" s="3" customFormat="1" ht="60" x14ac:dyDescent="0.25">
      <c r="A28" s="15">
        <v>26</v>
      </c>
      <c r="B28" s="15" t="s">
        <v>600</v>
      </c>
      <c r="C28" s="32">
        <v>31477476</v>
      </c>
      <c r="D28" s="34" t="s">
        <v>49</v>
      </c>
      <c r="E28" s="16" t="s">
        <v>911</v>
      </c>
      <c r="F28" s="16"/>
      <c r="G28" s="16"/>
      <c r="H28" s="16" t="s">
        <v>50</v>
      </c>
      <c r="I28" s="16"/>
      <c r="J28" s="16"/>
      <c r="K28" s="16" t="s">
        <v>19</v>
      </c>
      <c r="L28" s="16"/>
      <c r="M28" s="35"/>
      <c r="N28" s="43">
        <v>85</v>
      </c>
      <c r="O28" s="17" t="s">
        <v>96</v>
      </c>
      <c r="P28" s="44" t="s">
        <v>118</v>
      </c>
      <c r="Q28" s="49" t="s">
        <v>24</v>
      </c>
      <c r="R28" s="18"/>
      <c r="S28" s="18"/>
      <c r="T28" s="50"/>
      <c r="U28" s="55"/>
      <c r="V28" s="19"/>
      <c r="W28" s="56" t="s">
        <v>24</v>
      </c>
      <c r="X28" s="61"/>
      <c r="Y28" s="20"/>
      <c r="Z28" s="20"/>
      <c r="AA28" s="20"/>
      <c r="AB28" s="20"/>
      <c r="AC28" s="20"/>
      <c r="AD28" s="20"/>
      <c r="AE28" s="20"/>
      <c r="AF28" s="20"/>
      <c r="AG28" s="20"/>
      <c r="AH28" s="20"/>
      <c r="AI28" s="20"/>
      <c r="AJ28" s="62"/>
      <c r="AK28" s="67" t="s">
        <v>613</v>
      </c>
      <c r="AL28" s="21"/>
      <c r="AM28" s="21"/>
      <c r="AN28" s="68" t="s">
        <v>614</v>
      </c>
      <c r="AO28" s="72"/>
      <c r="AP28" s="98" t="str" cm="1">
        <f t="array" aca="1" ref="AP28" ca="1">INDIRECT(ADDRESS(CELL("row", INDEX('Drugs properties'!$A:$A, MATCH($D28, 'Drugs properties'!$A:$A, 0), 0)), 2, 4, TRUE, "Drugs properties"))</f>
        <v>CN(C)CCCC1(C2=C(CO1)C=C(C=C2)C#N)C3=CC=C(C=C3)F</v>
      </c>
      <c r="AQ28" s="98" cm="1">
        <f t="array" aca="1" ref="AQ28" ca="1">INDIRECT(ADDRESS(CELL("row", INDEX('Drugs properties'!$A:$A, MATCH($D28, 'Drugs properties'!$A:$A, 0), 0)), 3, 4, TRUE, "Drugs properties"))</f>
        <v>324.39</v>
      </c>
      <c r="AR28" s="98" cm="1">
        <f t="array" aca="1" ref="AR28" ca="1">INDIRECT(ADDRESS(CELL("row", INDEX('Drugs properties'!$A:$A, MATCH($D28, 'Drugs properties'!$A:$A, 0), 0)), 4, 4, TRUE, "Drugs properties"))</f>
        <v>36.26</v>
      </c>
      <c r="AS28" s="98" cm="1">
        <f t="array" aca="1" ref="AS28" ca="1">INDIRECT(ADDRESS(CELL("row", INDEX('Drugs properties'!$A:$A, MATCH($D28, 'Drugs properties'!$A:$A, 0), 0)), 5, 4, TRUE, "Drugs properties"))</f>
        <v>3.68</v>
      </c>
      <c r="AT28" s="98" cm="1">
        <f t="array" aca="1" ref="AT28" ca="1">INDIRECT(ADDRESS(CELL("row", INDEX('Drugs properties'!$A:$A, MATCH($D28, 'Drugs properties'!$A:$A, 0), 0)), 6, 4, TRUE, "Drugs properties"))</f>
        <v>4</v>
      </c>
      <c r="AU28" s="98" cm="1">
        <f t="array" aca="1" ref="AU28" ca="1">INDIRECT(ADDRESS(CELL("row", INDEX('Drugs properties'!$A:$A, MATCH($D28, 'Drugs properties'!$A:$A, 0), 0)), 7, 4, TRUE, "Drugs properties"))</f>
        <v>0</v>
      </c>
      <c r="AV28" s="98" cm="1">
        <f t="array" aca="1" ref="AV28" ca="1">INDIRECT(ADDRESS(CELL("row", INDEX('Drugs properties'!$A:$A, MATCH($D28, 'Drugs properties'!$A:$A, 0), 0)), 8, 4, TRUE, "Drugs properties"))</f>
        <v>5</v>
      </c>
      <c r="AW28" s="98" cm="1">
        <f t="array" aca="1" ref="AW28" ca="1">INDIRECT(ADDRESS(CELL("row", INDEX('Drugs properties'!$A:$A, MATCH($D28, 'Drugs properties'!$A:$A, 0), 0)), 9, 4, TRUE, "Drugs properties"))</f>
        <v>24</v>
      </c>
      <c r="AX28" s="105" cm="1">
        <f t="array" aca="1" ref="AX28" ca="1">INDIRECT(ADDRESS(CELL("row", INDEX('Drugs properties'!$A:$A, MATCH($D28, 'Drugs properties'!$A:$A, 0), 0)), 11, 4, TRUE, "Drugs properties"))</f>
        <v>44787</v>
      </c>
      <c r="AY28" s="102" cm="1">
        <f t="array" aca="1" ref="AY28" ca="1">INDIRECT(ADDRESS(CELL("row", INDEX('Drugs properties'!$A:$A, MATCH($D28, 'Drugs properties'!$A:$A, 0), 0)), 12, 4, TRUE, "Drugs properties"))</f>
        <v>6103</v>
      </c>
      <c r="AZ28" s="102" cm="1">
        <f t="array" aca="1" ref="AZ28" ca="1">INDIRECT(ADDRESS(CELL("row", INDEX('Drugs properties'!$A:$A, MATCH($D28, 'Drugs properties'!$A:$A, 0), 0)), 13, 4, TRUE, "Drugs properties"))</f>
        <v>332</v>
      </c>
      <c r="BA28" s="109" cm="1">
        <f t="array" aca="1" ref="BA28" ca="1">INDIRECT(ADDRESS(CELL("row", INDEX('Drugs properties'!$A:$A, MATCH($D28, 'Drugs properties'!$A:$A, 0), 0)), 14, 4, TRUE, "Drugs properties"))</f>
        <v>48</v>
      </c>
    </row>
    <row r="29" spans="1:53" s="3" customFormat="1" ht="60" x14ac:dyDescent="0.25">
      <c r="A29" s="15">
        <v>27</v>
      </c>
      <c r="B29" s="15" t="s">
        <v>600</v>
      </c>
      <c r="C29" s="32">
        <v>31477476</v>
      </c>
      <c r="D29" s="34" t="s">
        <v>51</v>
      </c>
      <c r="E29" s="16" t="s">
        <v>911</v>
      </c>
      <c r="F29" s="16"/>
      <c r="G29" s="16"/>
      <c r="H29" s="16" t="s">
        <v>52</v>
      </c>
      <c r="I29" s="16"/>
      <c r="J29" s="16"/>
      <c r="K29" s="16" t="s">
        <v>19</v>
      </c>
      <c r="L29" s="16"/>
      <c r="M29" s="35"/>
      <c r="N29" s="43">
        <v>80</v>
      </c>
      <c r="O29" s="17" t="s">
        <v>96</v>
      </c>
      <c r="P29" s="44" t="s">
        <v>119</v>
      </c>
      <c r="Q29" s="49" t="s">
        <v>24</v>
      </c>
      <c r="R29" s="18"/>
      <c r="S29" s="18"/>
      <c r="T29" s="50"/>
      <c r="U29" s="55"/>
      <c r="V29" s="19" t="s">
        <v>270</v>
      </c>
      <c r="W29" s="56" t="s">
        <v>24</v>
      </c>
      <c r="X29" s="61"/>
      <c r="Y29" s="20"/>
      <c r="Z29" s="20"/>
      <c r="AA29" s="20"/>
      <c r="AB29" s="20"/>
      <c r="AC29" s="20"/>
      <c r="AD29" s="20"/>
      <c r="AE29" s="20"/>
      <c r="AF29" s="20"/>
      <c r="AG29" s="20"/>
      <c r="AH29" s="20"/>
      <c r="AI29" s="20"/>
      <c r="AJ29" s="62"/>
      <c r="AK29" s="67" t="s">
        <v>615</v>
      </c>
      <c r="AL29" s="21"/>
      <c r="AM29" s="21"/>
      <c r="AN29" s="68" t="s">
        <v>614</v>
      </c>
      <c r="AO29" s="72"/>
      <c r="AP29" s="98" t="str" cm="1">
        <f t="array" aca="1" ref="AP29" ca="1">INDIRECT(ADDRESS(CELL("row", INDEX('Drugs properties'!$A:$A, MATCH($D29, 'Drugs properties'!$A:$A, 0), 0)), 2, 4, TRUE, "Drugs properties"))</f>
        <v>CCN(CC)CCNC(=O)C1=C(C=CC(=C1)S(=O)(=O)C)OC</v>
      </c>
      <c r="AQ29" s="98" cm="1">
        <f t="array" aca="1" ref="AQ29" ca="1">INDIRECT(ADDRESS(CELL("row", INDEX('Drugs properties'!$A:$A, MATCH($D29, 'Drugs properties'!$A:$A, 0), 0)), 3, 4, TRUE, "Drugs properties"))</f>
        <v>328.43</v>
      </c>
      <c r="AR29" s="98" cm="1">
        <f t="array" aca="1" ref="AR29" ca="1">INDIRECT(ADDRESS(CELL("row", INDEX('Drugs properties'!$A:$A, MATCH($D29, 'Drugs properties'!$A:$A, 0), 0)), 4, 4, TRUE, "Drugs properties"))</f>
        <v>84.09</v>
      </c>
      <c r="AS29" s="98" cm="1">
        <f t="array" aca="1" ref="AS29" ca="1">INDIRECT(ADDRESS(CELL("row", INDEX('Drugs properties'!$A:$A, MATCH($D29, 'Drugs properties'!$A:$A, 0), 0)), 5, 4, TRUE, "Drugs properties"))</f>
        <v>1.71</v>
      </c>
      <c r="AT29" s="98" cm="1">
        <f t="array" aca="1" ref="AT29" ca="1">INDIRECT(ADDRESS(CELL("row", INDEX('Drugs properties'!$A:$A, MATCH($D29, 'Drugs properties'!$A:$A, 0), 0)), 6, 4, TRUE, "Drugs properties"))</f>
        <v>5</v>
      </c>
      <c r="AU29" s="98" cm="1">
        <f t="array" aca="1" ref="AU29" ca="1">INDIRECT(ADDRESS(CELL("row", INDEX('Drugs properties'!$A:$A, MATCH($D29, 'Drugs properties'!$A:$A, 0), 0)), 7, 4, TRUE, "Drugs properties"))</f>
        <v>1</v>
      </c>
      <c r="AV29" s="98" cm="1">
        <f t="array" aca="1" ref="AV29" ca="1">INDIRECT(ADDRESS(CELL("row", INDEX('Drugs properties'!$A:$A, MATCH($D29, 'Drugs properties'!$A:$A, 0), 0)), 8, 4, TRUE, "Drugs properties"))</f>
        <v>9</v>
      </c>
      <c r="AW29" s="98" cm="1">
        <f t="array" aca="1" ref="AW29" ca="1">INDIRECT(ADDRESS(CELL("row", INDEX('Drugs properties'!$A:$A, MATCH($D29, 'Drugs properties'!$A:$A, 0), 0)), 9, 4, TRUE, "Drugs properties"))</f>
        <v>22</v>
      </c>
      <c r="AX29" s="105" cm="1">
        <f t="array" aca="1" ref="AX29" ca="1">INDIRECT(ADDRESS(CELL("row", INDEX('Drugs properties'!$A:$A, MATCH($D29, 'Drugs properties'!$A:$A, 0), 0)), 11, 4, TRUE, "Drugs properties"))</f>
        <v>1161</v>
      </c>
      <c r="AY29" s="102" cm="1">
        <f t="array" aca="1" ref="AY29" ca="1">INDIRECT(ADDRESS(CELL("row", INDEX('Drugs properties'!$A:$A, MATCH($D29, 'Drugs properties'!$A:$A, 0), 0)), 12, 4, TRUE, "Drugs properties"))</f>
        <v>119</v>
      </c>
      <c r="AZ29" s="102" cm="1">
        <f t="array" aca="1" ref="AZ29" ca="1">INDIRECT(ADDRESS(CELL("row", INDEX('Drugs properties'!$A:$A, MATCH($D29, 'Drugs properties'!$A:$A, 0), 0)), 13, 4, TRUE, "Drugs properties"))</f>
        <v>9</v>
      </c>
      <c r="BA29" s="109" cm="1">
        <f t="array" aca="1" ref="BA29" ca="1">INDIRECT(ADDRESS(CELL("row", INDEX('Drugs properties'!$A:$A, MATCH($D29, 'Drugs properties'!$A:$A, 0), 0)), 14, 4, TRUE, "Drugs properties"))</f>
        <v>0</v>
      </c>
    </row>
    <row r="30" spans="1:53" s="3" customFormat="1" ht="60" x14ac:dyDescent="0.25">
      <c r="A30" s="15">
        <v>28</v>
      </c>
      <c r="B30" s="15" t="s">
        <v>572</v>
      </c>
      <c r="C30" s="32">
        <v>7301675</v>
      </c>
      <c r="D30" s="34" t="s">
        <v>53</v>
      </c>
      <c r="E30" s="16">
        <f>160*4</f>
        <v>640</v>
      </c>
      <c r="F30" s="16" t="s">
        <v>3113</v>
      </c>
      <c r="G30" s="16" t="s">
        <v>19</v>
      </c>
      <c r="H30" s="16" t="s">
        <v>83</v>
      </c>
      <c r="I30" s="16" t="s">
        <v>3292</v>
      </c>
      <c r="J30" s="16" t="s">
        <v>3291</v>
      </c>
      <c r="K30" s="16"/>
      <c r="L30" s="16"/>
      <c r="M30" s="35"/>
      <c r="N30" s="43">
        <v>21</v>
      </c>
      <c r="O30" s="17" t="s">
        <v>96</v>
      </c>
      <c r="P30" s="44" t="s">
        <v>120</v>
      </c>
      <c r="Q30" s="49" t="s">
        <v>617</v>
      </c>
      <c r="R30" s="18">
        <v>45</v>
      </c>
      <c r="S30" s="18"/>
      <c r="T30" s="50"/>
      <c r="U30" s="55"/>
      <c r="V30" s="19"/>
      <c r="W30" s="56">
        <v>590</v>
      </c>
      <c r="X30" s="61"/>
      <c r="Y30" s="20"/>
      <c r="Z30" s="20"/>
      <c r="AA30" s="20"/>
      <c r="AB30" s="20" t="s">
        <v>73</v>
      </c>
      <c r="AC30" s="20" t="s">
        <v>73</v>
      </c>
      <c r="AD30" s="20" t="s">
        <v>73</v>
      </c>
      <c r="AE30" s="20" t="s">
        <v>73</v>
      </c>
      <c r="AF30" s="20"/>
      <c r="AG30" s="20"/>
      <c r="AH30" s="20"/>
      <c r="AI30" s="20"/>
      <c r="AJ30" s="62"/>
      <c r="AK30" s="67"/>
      <c r="AL30" s="21"/>
      <c r="AM30" s="21"/>
      <c r="AN30" s="68" t="s">
        <v>618</v>
      </c>
      <c r="AO30" s="72" t="s">
        <v>616</v>
      </c>
      <c r="AP30" s="98" t="str" cm="1">
        <f t="array" aca="1" ref="AP30" ca="1">INDIRECT(ADDRESS(CELL("row", INDEX('Drugs properties'!$A:$A, MATCH($D30, 'Drugs properties'!$A:$A, 0), 0)), 2, 4, TRUE, "Drugs properties"))</f>
        <v>CC(C)NCC(C1=CC=C(C=C1)NS(=O)(=O)C)O</v>
      </c>
      <c r="AQ30" s="98" cm="1">
        <f t="array" aca="1" ref="AQ30" ca="1">INDIRECT(ADDRESS(CELL("row", INDEX('Drugs properties'!$A:$A, MATCH($D30, 'Drugs properties'!$A:$A, 0), 0)), 3, 4, TRUE, "Drugs properties"))</f>
        <v>272.36</v>
      </c>
      <c r="AR30" s="98" cm="1">
        <f t="array" aca="1" ref="AR30" ca="1">INDIRECT(ADDRESS(CELL("row", INDEX('Drugs properties'!$A:$A, MATCH($D30, 'Drugs properties'!$A:$A, 0), 0)), 4, 4, TRUE, "Drugs properties"))</f>
        <v>86.81</v>
      </c>
      <c r="AS30" s="98" cm="1">
        <f t="array" aca="1" ref="AS30" ca="1">INDIRECT(ADDRESS(CELL("row", INDEX('Drugs properties'!$A:$A, MATCH($D30, 'Drugs properties'!$A:$A, 0), 0)), 5, 4, TRUE, "Drugs properties"))</f>
        <v>1.03</v>
      </c>
      <c r="AT30" s="98" cm="1">
        <f t="array" aca="1" ref="AT30" ca="1">INDIRECT(ADDRESS(CELL("row", INDEX('Drugs properties'!$A:$A, MATCH($D30, 'Drugs properties'!$A:$A, 0), 0)), 6, 4, TRUE, "Drugs properties"))</f>
        <v>4</v>
      </c>
      <c r="AU30" s="98" cm="1">
        <f t="array" aca="1" ref="AU30" ca="1">INDIRECT(ADDRESS(CELL("row", INDEX('Drugs properties'!$A:$A, MATCH($D30, 'Drugs properties'!$A:$A, 0), 0)), 7, 4, TRUE, "Drugs properties"))</f>
        <v>3</v>
      </c>
      <c r="AV30" s="98" cm="1">
        <f t="array" aca="1" ref="AV30" ca="1">INDIRECT(ADDRESS(CELL("row", INDEX('Drugs properties'!$A:$A, MATCH($D30, 'Drugs properties'!$A:$A, 0), 0)), 8, 4, TRUE, "Drugs properties"))</f>
        <v>6</v>
      </c>
      <c r="AW30" s="98" cm="1">
        <f t="array" aca="1" ref="AW30" ca="1">INDIRECT(ADDRESS(CELL("row", INDEX('Drugs properties'!$A:$A, MATCH($D30, 'Drugs properties'!$A:$A, 0), 0)), 9, 4, TRUE, "Drugs properties"))</f>
        <v>18</v>
      </c>
      <c r="AX30" s="105" cm="1">
        <f t="array" aca="1" ref="AX30" ca="1">INDIRECT(ADDRESS(CELL("row", INDEX('Drugs properties'!$A:$A, MATCH($D30, 'Drugs properties'!$A:$A, 0), 0)), 11, 4, TRUE, "Drugs properties"))</f>
        <v>4950</v>
      </c>
      <c r="AY30" s="102" cm="1">
        <f t="array" aca="1" ref="AY30" ca="1">INDIRECT(ADDRESS(CELL("row", INDEX('Drugs properties'!$A:$A, MATCH($D30, 'Drugs properties'!$A:$A, 0), 0)), 12, 4, TRUE, "Drugs properties"))</f>
        <v>2201</v>
      </c>
      <c r="AZ30" s="102" cm="1">
        <f t="array" aca="1" ref="AZ30" ca="1">INDIRECT(ADDRESS(CELL("row", INDEX('Drugs properties'!$A:$A, MATCH($D30, 'Drugs properties'!$A:$A, 0), 0)), 13, 4, TRUE, "Drugs properties"))</f>
        <v>357</v>
      </c>
      <c r="BA30" s="109" cm="1">
        <f t="array" aca="1" ref="BA30" ca="1">INDIRECT(ADDRESS(CELL("row", INDEX('Drugs properties'!$A:$A, MATCH($D30, 'Drugs properties'!$A:$A, 0), 0)), 14, 4, TRUE, "Drugs properties"))</f>
        <v>34</v>
      </c>
    </row>
    <row r="31" spans="1:53" s="3" customFormat="1" ht="75" x14ac:dyDescent="0.25">
      <c r="A31" s="15">
        <v>29</v>
      </c>
      <c r="B31" s="15" t="s">
        <v>573</v>
      </c>
      <c r="C31" s="32">
        <v>15837031</v>
      </c>
      <c r="D31" s="34" t="s">
        <v>54</v>
      </c>
      <c r="E31" s="16">
        <f>200*3</f>
        <v>600</v>
      </c>
      <c r="F31" s="16" t="s">
        <v>3114</v>
      </c>
      <c r="G31" s="16"/>
      <c r="H31" s="16"/>
      <c r="I31" s="16"/>
      <c r="J31" s="16"/>
      <c r="K31" s="16"/>
      <c r="L31" s="16"/>
      <c r="M31" s="35"/>
      <c r="N31" s="43">
        <v>46</v>
      </c>
      <c r="O31" s="17" t="s">
        <v>100</v>
      </c>
      <c r="P31" s="44" t="s">
        <v>121</v>
      </c>
      <c r="Q31" s="49" t="s">
        <v>260</v>
      </c>
      <c r="R31" s="18">
        <v>50</v>
      </c>
      <c r="S31" s="18"/>
      <c r="T31" s="50"/>
      <c r="U31" s="55"/>
      <c r="V31" s="19"/>
      <c r="W31" s="56">
        <v>660</v>
      </c>
      <c r="X31" s="61"/>
      <c r="Y31" s="20"/>
      <c r="Z31" s="20"/>
      <c r="AA31" s="20"/>
      <c r="AB31" s="20"/>
      <c r="AC31" s="20"/>
      <c r="AD31" s="20"/>
      <c r="AE31" s="20"/>
      <c r="AF31" s="20"/>
      <c r="AG31" s="20"/>
      <c r="AH31" s="20"/>
      <c r="AI31" s="20"/>
      <c r="AJ31" s="62"/>
      <c r="AK31" s="67" t="s">
        <v>619</v>
      </c>
      <c r="AL31" s="21"/>
      <c r="AM31" s="21"/>
      <c r="AN31" s="68" t="s">
        <v>620</v>
      </c>
      <c r="AO31" s="72"/>
      <c r="AP31" s="98" t="str" cm="1">
        <f t="array" aca="1" ref="AP31" ca="1">INDIRECT(ADDRESS(CELL("row", INDEX('Drugs properties'!$A:$A, MATCH($D31, 'Drugs properties'!$A:$A, 0), 0)), 2, 4, TRUE, "Drugs properties"))</f>
        <v>COC1=CC2=C(C=CN=C2C=C1)C(C3CC4CCN3CC4C=C)O</v>
      </c>
      <c r="AQ31" s="98" cm="1">
        <f t="array" aca="1" ref="AQ31" ca="1">INDIRECT(ADDRESS(CELL("row", INDEX('Drugs properties'!$A:$A, MATCH($D31, 'Drugs properties'!$A:$A, 0), 0)), 3, 4, TRUE, "Drugs properties"))</f>
        <v>324.42</v>
      </c>
      <c r="AR31" s="98" cm="1">
        <f t="array" aca="1" ref="AR31" ca="1">INDIRECT(ADDRESS(CELL("row", INDEX('Drugs properties'!$A:$A, MATCH($D31, 'Drugs properties'!$A:$A, 0), 0)), 4, 4, TRUE, "Drugs properties"))</f>
        <v>45.59</v>
      </c>
      <c r="AS31" s="98" cm="1">
        <f t="array" aca="1" ref="AS31" ca="1">INDIRECT(ADDRESS(CELL("row", INDEX('Drugs properties'!$A:$A, MATCH($D31, 'Drugs properties'!$A:$A, 0), 0)), 5, 4, TRUE, "Drugs properties"))</f>
        <v>2.81</v>
      </c>
      <c r="AT31" s="98" cm="1">
        <f t="array" aca="1" ref="AT31" ca="1">INDIRECT(ADDRESS(CELL("row", INDEX('Drugs properties'!$A:$A, MATCH($D31, 'Drugs properties'!$A:$A, 0), 0)), 6, 4, TRUE, "Drugs properties"))</f>
        <v>4</v>
      </c>
      <c r="AU31" s="98" cm="1">
        <f t="array" aca="1" ref="AU31" ca="1">INDIRECT(ADDRESS(CELL("row", INDEX('Drugs properties'!$A:$A, MATCH($D31, 'Drugs properties'!$A:$A, 0), 0)), 7, 4, TRUE, "Drugs properties"))</f>
        <v>1</v>
      </c>
      <c r="AV31" s="98" cm="1">
        <f t="array" aca="1" ref="AV31" ca="1">INDIRECT(ADDRESS(CELL("row", INDEX('Drugs properties'!$A:$A, MATCH($D31, 'Drugs properties'!$A:$A, 0), 0)), 8, 4, TRUE, "Drugs properties"))</f>
        <v>4</v>
      </c>
      <c r="AW31" s="98" cm="1">
        <f t="array" aca="1" ref="AW31" ca="1">INDIRECT(ADDRESS(CELL("row", INDEX('Drugs properties'!$A:$A, MATCH($D31, 'Drugs properties'!$A:$A, 0), 0)), 9, 4, TRUE, "Drugs properties"))</f>
        <v>24</v>
      </c>
      <c r="AX31" s="105" cm="1">
        <f t="array" aca="1" ref="AX31" ca="1">INDIRECT(ADDRESS(CELL("row", INDEX('Drugs properties'!$A:$A, MATCH($D31, 'Drugs properties'!$A:$A, 0), 0)), 11, 4, TRUE, "Drugs properties"))</f>
        <v>819</v>
      </c>
      <c r="AY31" s="102" cm="1">
        <f t="array" aca="1" ref="AY31" ca="1">INDIRECT(ADDRESS(CELL("row", INDEX('Drugs properties'!$A:$A, MATCH($D31, 'Drugs properties'!$A:$A, 0), 0)), 12, 4, TRUE, "Drugs properties"))</f>
        <v>189</v>
      </c>
      <c r="AZ31" s="102" cm="1">
        <f t="array" aca="1" ref="AZ31" ca="1">INDIRECT(ADDRESS(CELL("row", INDEX('Drugs properties'!$A:$A, MATCH($D31, 'Drugs properties'!$A:$A, 0), 0)), 13, 4, TRUE, "Drugs properties"))</f>
        <v>23</v>
      </c>
      <c r="BA31" s="109" cm="1">
        <f t="array" aca="1" ref="BA31" ca="1">INDIRECT(ADDRESS(CELL("row", INDEX('Drugs properties'!$A:$A, MATCH($D31, 'Drugs properties'!$A:$A, 0), 0)), 14, 4, TRUE, "Drugs properties"))</f>
        <v>4</v>
      </c>
    </row>
    <row r="32" spans="1:53" s="3" customFormat="1" ht="150" x14ac:dyDescent="0.25">
      <c r="A32" s="15">
        <v>30</v>
      </c>
      <c r="B32" s="15" t="s">
        <v>574</v>
      </c>
      <c r="C32" s="32">
        <v>29126547</v>
      </c>
      <c r="D32" s="34" t="s">
        <v>55</v>
      </c>
      <c r="E32" s="16" t="s">
        <v>911</v>
      </c>
      <c r="F32" s="16" t="s">
        <v>3115</v>
      </c>
      <c r="G32" s="16"/>
      <c r="H32" s="16" t="s">
        <v>84</v>
      </c>
      <c r="I32" s="16" t="s">
        <v>2124</v>
      </c>
      <c r="J32" s="16" t="s">
        <v>3293</v>
      </c>
      <c r="K32" s="16"/>
      <c r="L32" s="16"/>
      <c r="M32" s="35"/>
      <c r="N32" s="43">
        <v>62</v>
      </c>
      <c r="O32" s="17" t="s">
        <v>100</v>
      </c>
      <c r="P32" s="44" t="s">
        <v>624</v>
      </c>
      <c r="Q32" s="49" t="s">
        <v>24</v>
      </c>
      <c r="R32" s="18"/>
      <c r="S32" s="18"/>
      <c r="T32" s="50"/>
      <c r="U32" s="55"/>
      <c r="V32" s="19"/>
      <c r="W32" s="56">
        <v>647</v>
      </c>
      <c r="X32" s="61"/>
      <c r="Y32" s="20"/>
      <c r="Z32" s="20"/>
      <c r="AA32" s="20"/>
      <c r="AB32" s="20"/>
      <c r="AC32" s="20">
        <v>3.7</v>
      </c>
      <c r="AD32" s="20">
        <v>0.86399999999999999</v>
      </c>
      <c r="AE32" s="20"/>
      <c r="AF32" s="20"/>
      <c r="AG32" s="20"/>
      <c r="AH32" s="20"/>
      <c r="AI32" s="20"/>
      <c r="AJ32" s="62"/>
      <c r="AK32" s="67" t="s">
        <v>621</v>
      </c>
      <c r="AL32" s="21"/>
      <c r="AM32" s="21" t="s">
        <v>623</v>
      </c>
      <c r="AN32" s="68" t="s">
        <v>622</v>
      </c>
      <c r="AO32" s="72"/>
      <c r="AP32" s="98" t="str" cm="1">
        <f t="array" aca="1" ref="AP32" ca="1">INDIRECT(ADDRESS(CELL("row", INDEX('Drugs properties'!$A:$A, MATCH($D32, 'Drugs properties'!$A:$A, 0), 0)), 2, 4, TRUE, "Drugs properties"))</f>
        <v>CC1COC2=C3N1C=C(C(=O)C3=CC(=C2N4CCN(CC4)C)F)C(=O)O</v>
      </c>
      <c r="AQ32" s="98" cm="1">
        <f t="array" aca="1" ref="AQ32" ca="1">INDIRECT(ADDRESS(CELL("row", INDEX('Drugs properties'!$A:$A, MATCH($D32, 'Drugs properties'!$A:$A, 0), 0)), 3, 4, TRUE, "Drugs properties"))</f>
        <v>361.37</v>
      </c>
      <c r="AR32" s="98" cm="1">
        <f t="array" aca="1" ref="AR32" ca="1">INDIRECT(ADDRESS(CELL("row", INDEX('Drugs properties'!$A:$A, MATCH($D32, 'Drugs properties'!$A:$A, 0), 0)), 4, 4, TRUE, "Drugs properties"))</f>
        <v>75.010000000000005</v>
      </c>
      <c r="AS32" s="98" cm="1">
        <f t="array" aca="1" ref="AS32" ca="1">INDIRECT(ADDRESS(CELL("row", INDEX('Drugs properties'!$A:$A, MATCH($D32, 'Drugs properties'!$A:$A, 0), 0)), 5, 4, TRUE, "Drugs properties"))</f>
        <v>1.1499999999999999</v>
      </c>
      <c r="AT32" s="98" cm="1">
        <f t="array" aca="1" ref="AT32" ca="1">INDIRECT(ADDRESS(CELL("row", INDEX('Drugs properties'!$A:$A, MATCH($D32, 'Drugs properties'!$A:$A, 0), 0)), 6, 4, TRUE, "Drugs properties"))</f>
        <v>6</v>
      </c>
      <c r="AU32" s="98" cm="1">
        <f t="array" aca="1" ref="AU32" ca="1">INDIRECT(ADDRESS(CELL("row", INDEX('Drugs properties'!$A:$A, MATCH($D32, 'Drugs properties'!$A:$A, 0), 0)), 7, 4, TRUE, "Drugs properties"))</f>
        <v>1</v>
      </c>
      <c r="AV32" s="98" cm="1">
        <f t="array" aca="1" ref="AV32" ca="1">INDIRECT(ADDRESS(CELL("row", INDEX('Drugs properties'!$A:$A, MATCH($D32, 'Drugs properties'!$A:$A, 0), 0)), 8, 4, TRUE, "Drugs properties"))</f>
        <v>2</v>
      </c>
      <c r="AW32" s="98" cm="1">
        <f t="array" aca="1" ref="AW32" ca="1">INDIRECT(ADDRESS(CELL("row", INDEX('Drugs properties'!$A:$A, MATCH($D32, 'Drugs properties'!$A:$A, 0), 0)), 9, 4, TRUE, "Drugs properties"))</f>
        <v>26</v>
      </c>
      <c r="AX32" s="105" cm="1">
        <f t="array" aca="1" ref="AX32" ca="1">INDIRECT(ADDRESS(CELL("row", INDEX('Drugs properties'!$A:$A, MATCH($D32, 'Drugs properties'!$A:$A, 0), 0)), 11, 4, TRUE, "Drugs properties"))</f>
        <v>49116</v>
      </c>
      <c r="AY32" s="102" cm="1">
        <f t="array" aca="1" ref="AY32" ca="1">INDIRECT(ADDRESS(CELL("row", INDEX('Drugs properties'!$A:$A, MATCH($D32, 'Drugs properties'!$A:$A, 0), 0)), 12, 4, TRUE, "Drugs properties"))</f>
        <v>3472</v>
      </c>
      <c r="AZ32" s="102" cm="1">
        <f t="array" aca="1" ref="AZ32" ca="1">INDIRECT(ADDRESS(CELL("row", INDEX('Drugs properties'!$A:$A, MATCH($D32, 'Drugs properties'!$A:$A, 0), 0)), 13, 4, TRUE, "Drugs properties"))</f>
        <v>300</v>
      </c>
      <c r="BA32" s="109" cm="1">
        <f t="array" aca="1" ref="BA32" ca="1">INDIRECT(ADDRESS(CELL("row", INDEX('Drugs properties'!$A:$A, MATCH($D32, 'Drugs properties'!$A:$A, 0), 0)), 14, 4, TRUE, "Drugs properties"))</f>
        <v>53</v>
      </c>
    </row>
    <row r="33" spans="1:53" s="3" customFormat="1" ht="75" x14ac:dyDescent="0.25">
      <c r="A33" s="15">
        <v>31</v>
      </c>
      <c r="B33" s="15" t="s">
        <v>625</v>
      </c>
      <c r="C33" s="32">
        <v>17919753</v>
      </c>
      <c r="D33" s="80" t="s">
        <v>49</v>
      </c>
      <c r="E33" s="16" t="s">
        <v>911</v>
      </c>
      <c r="F33" s="16"/>
      <c r="G33" s="16"/>
      <c r="H33" s="16" t="s">
        <v>24</v>
      </c>
      <c r="I33" s="16"/>
      <c r="J33" s="16"/>
      <c r="K33" s="16"/>
      <c r="L33" s="16"/>
      <c r="M33" s="35"/>
      <c r="N33" s="43">
        <v>81</v>
      </c>
      <c r="O33" s="17" t="s">
        <v>96</v>
      </c>
      <c r="P33" s="44" t="s">
        <v>122</v>
      </c>
      <c r="Q33" s="49" t="s">
        <v>24</v>
      </c>
      <c r="R33" s="18"/>
      <c r="S33" s="18"/>
      <c r="T33" s="50"/>
      <c r="U33" s="55"/>
      <c r="V33" s="19">
        <v>572</v>
      </c>
      <c r="W33" s="56">
        <v>695</v>
      </c>
      <c r="X33" s="61"/>
      <c r="Y33" s="20"/>
      <c r="Z33" s="20"/>
      <c r="AA33" s="20"/>
      <c r="AB33" s="20"/>
      <c r="AC33" s="20"/>
      <c r="AD33" s="20"/>
      <c r="AE33" s="20"/>
      <c r="AF33" s="20"/>
      <c r="AG33" s="20"/>
      <c r="AH33" s="20"/>
      <c r="AI33" s="20"/>
      <c r="AJ33" s="62"/>
      <c r="AK33" s="67" t="s">
        <v>626</v>
      </c>
      <c r="AL33" s="21"/>
      <c r="AM33" s="21"/>
      <c r="AN33" s="68"/>
      <c r="AO33" s="72" t="s">
        <v>3122</v>
      </c>
      <c r="AP33" s="98" t="str" cm="1">
        <f t="array" aca="1" ref="AP33" ca="1">INDIRECT(ADDRESS(CELL("row", INDEX('Drugs properties'!$A:$A, MATCH($D33, 'Drugs properties'!$A:$A, 0), 0)), 2, 4, TRUE, "Drugs properties"))</f>
        <v>CN(C)CCCC1(C2=C(CO1)C=C(C=C2)C#N)C3=CC=C(C=C3)F</v>
      </c>
      <c r="AQ33" s="98" cm="1">
        <f t="array" aca="1" ref="AQ33" ca="1">INDIRECT(ADDRESS(CELL("row", INDEX('Drugs properties'!$A:$A, MATCH($D33, 'Drugs properties'!$A:$A, 0), 0)), 3, 4, TRUE, "Drugs properties"))</f>
        <v>324.39</v>
      </c>
      <c r="AR33" s="98" cm="1">
        <f t="array" aca="1" ref="AR33" ca="1">INDIRECT(ADDRESS(CELL("row", INDEX('Drugs properties'!$A:$A, MATCH($D33, 'Drugs properties'!$A:$A, 0), 0)), 4, 4, TRUE, "Drugs properties"))</f>
        <v>36.26</v>
      </c>
      <c r="AS33" s="98" cm="1">
        <f t="array" aca="1" ref="AS33" ca="1">INDIRECT(ADDRESS(CELL("row", INDEX('Drugs properties'!$A:$A, MATCH($D33, 'Drugs properties'!$A:$A, 0), 0)), 5, 4, TRUE, "Drugs properties"))</f>
        <v>3.68</v>
      </c>
      <c r="AT33" s="98" cm="1">
        <f t="array" aca="1" ref="AT33" ca="1">INDIRECT(ADDRESS(CELL("row", INDEX('Drugs properties'!$A:$A, MATCH($D33, 'Drugs properties'!$A:$A, 0), 0)), 6, 4, TRUE, "Drugs properties"))</f>
        <v>4</v>
      </c>
      <c r="AU33" s="98" cm="1">
        <f t="array" aca="1" ref="AU33" ca="1">INDIRECT(ADDRESS(CELL("row", INDEX('Drugs properties'!$A:$A, MATCH($D33, 'Drugs properties'!$A:$A, 0), 0)), 7, 4, TRUE, "Drugs properties"))</f>
        <v>0</v>
      </c>
      <c r="AV33" s="98" cm="1">
        <f t="array" aca="1" ref="AV33" ca="1">INDIRECT(ADDRESS(CELL("row", INDEX('Drugs properties'!$A:$A, MATCH($D33, 'Drugs properties'!$A:$A, 0), 0)), 8, 4, TRUE, "Drugs properties"))</f>
        <v>5</v>
      </c>
      <c r="AW33" s="98" cm="1">
        <f t="array" aca="1" ref="AW33" ca="1">INDIRECT(ADDRESS(CELL("row", INDEX('Drugs properties'!$A:$A, MATCH($D33, 'Drugs properties'!$A:$A, 0), 0)), 9, 4, TRUE, "Drugs properties"))</f>
        <v>24</v>
      </c>
      <c r="AX33" s="105" cm="1">
        <f t="array" aca="1" ref="AX33" ca="1">INDIRECT(ADDRESS(CELL("row", INDEX('Drugs properties'!$A:$A, MATCH($D33, 'Drugs properties'!$A:$A, 0), 0)), 11, 4, TRUE, "Drugs properties"))</f>
        <v>44787</v>
      </c>
      <c r="AY33" s="102" cm="1">
        <f t="array" aca="1" ref="AY33" ca="1">INDIRECT(ADDRESS(CELL("row", INDEX('Drugs properties'!$A:$A, MATCH($D33, 'Drugs properties'!$A:$A, 0), 0)), 12, 4, TRUE, "Drugs properties"))</f>
        <v>6103</v>
      </c>
      <c r="AZ33" s="102" cm="1">
        <f t="array" aca="1" ref="AZ33" ca="1">INDIRECT(ADDRESS(CELL("row", INDEX('Drugs properties'!$A:$A, MATCH($D33, 'Drugs properties'!$A:$A, 0), 0)), 13, 4, TRUE, "Drugs properties"))</f>
        <v>332</v>
      </c>
      <c r="BA33" s="109" cm="1">
        <f t="array" aca="1" ref="BA33" ca="1">INDIRECT(ADDRESS(CELL("row", INDEX('Drugs properties'!$A:$A, MATCH($D33, 'Drugs properties'!$A:$A, 0), 0)), 14, 4, TRUE, "Drugs properties"))</f>
        <v>48</v>
      </c>
    </row>
    <row r="34" spans="1:53" s="3" customFormat="1" ht="165" x14ac:dyDescent="0.25">
      <c r="A34" s="15">
        <v>32</v>
      </c>
      <c r="B34" s="15" t="s">
        <v>258</v>
      </c>
      <c r="C34" s="32">
        <v>18570170</v>
      </c>
      <c r="D34" s="80" t="s">
        <v>49</v>
      </c>
      <c r="E34" s="16">
        <v>1000</v>
      </c>
      <c r="F34" s="16" t="s">
        <v>3116</v>
      </c>
      <c r="G34" s="16" t="s">
        <v>19</v>
      </c>
      <c r="H34" s="16"/>
      <c r="I34" s="16"/>
      <c r="J34" s="16"/>
      <c r="K34" s="16"/>
      <c r="L34" s="16" t="s">
        <v>89</v>
      </c>
      <c r="M34" s="35" t="s">
        <v>89</v>
      </c>
      <c r="N34" s="43">
        <v>36</v>
      </c>
      <c r="O34" s="17" t="s">
        <v>100</v>
      </c>
      <c r="P34" s="44" t="s">
        <v>169</v>
      </c>
      <c r="Q34" s="49" t="s">
        <v>135</v>
      </c>
      <c r="R34" s="18" t="s">
        <v>136</v>
      </c>
      <c r="S34" s="18">
        <v>17</v>
      </c>
      <c r="T34" s="50">
        <v>37.299999999999997</v>
      </c>
      <c r="U34" s="55"/>
      <c r="V34" s="19"/>
      <c r="W34" s="56" t="s">
        <v>627</v>
      </c>
      <c r="X34" s="61"/>
      <c r="Y34" s="20"/>
      <c r="Z34" s="20">
        <v>447</v>
      </c>
      <c r="AA34" s="20" t="s">
        <v>170</v>
      </c>
      <c r="AB34" s="20">
        <v>133</v>
      </c>
      <c r="AC34" s="20">
        <v>3.1</v>
      </c>
      <c r="AD34" s="20">
        <v>1.25</v>
      </c>
      <c r="AE34" s="20">
        <v>9.1999999999999993</v>
      </c>
      <c r="AF34" s="20">
        <v>77</v>
      </c>
      <c r="AG34" s="20">
        <v>34</v>
      </c>
      <c r="AH34" s="20"/>
      <c r="AI34" s="20">
        <v>12</v>
      </c>
      <c r="AJ34" s="62">
        <v>1.2</v>
      </c>
      <c r="AK34" s="67" t="s">
        <v>2200</v>
      </c>
      <c r="AL34" s="21"/>
      <c r="AM34" s="21" t="s">
        <v>629</v>
      </c>
      <c r="AN34" s="68" t="s">
        <v>628</v>
      </c>
      <c r="AO34" s="72" t="s">
        <v>2125</v>
      </c>
      <c r="AP34" s="98" t="str" cm="1">
        <f t="array" aca="1" ref="AP34" ca="1">INDIRECT(ADDRESS(CELL("row", INDEX('Drugs properties'!$A:$A, MATCH($D34, 'Drugs properties'!$A:$A, 0), 0)), 2, 4, TRUE, "Drugs properties"))</f>
        <v>CN(C)CCCC1(C2=C(CO1)C=C(C=C2)C#N)C3=CC=C(C=C3)F</v>
      </c>
      <c r="AQ34" s="98" cm="1">
        <f t="array" aca="1" ref="AQ34" ca="1">INDIRECT(ADDRESS(CELL("row", INDEX('Drugs properties'!$A:$A, MATCH($D34, 'Drugs properties'!$A:$A, 0), 0)), 3, 4, TRUE, "Drugs properties"))</f>
        <v>324.39</v>
      </c>
      <c r="AR34" s="98" cm="1">
        <f t="array" aca="1" ref="AR34" ca="1">INDIRECT(ADDRESS(CELL("row", INDEX('Drugs properties'!$A:$A, MATCH($D34, 'Drugs properties'!$A:$A, 0), 0)), 4, 4, TRUE, "Drugs properties"))</f>
        <v>36.26</v>
      </c>
      <c r="AS34" s="98" cm="1">
        <f t="array" aca="1" ref="AS34" ca="1">INDIRECT(ADDRESS(CELL("row", INDEX('Drugs properties'!$A:$A, MATCH($D34, 'Drugs properties'!$A:$A, 0), 0)), 5, 4, TRUE, "Drugs properties"))</f>
        <v>3.68</v>
      </c>
      <c r="AT34" s="98" cm="1">
        <f t="array" aca="1" ref="AT34" ca="1">INDIRECT(ADDRESS(CELL("row", INDEX('Drugs properties'!$A:$A, MATCH($D34, 'Drugs properties'!$A:$A, 0), 0)), 6, 4, TRUE, "Drugs properties"))</f>
        <v>4</v>
      </c>
      <c r="AU34" s="98" cm="1">
        <f t="array" aca="1" ref="AU34" ca="1">INDIRECT(ADDRESS(CELL("row", INDEX('Drugs properties'!$A:$A, MATCH($D34, 'Drugs properties'!$A:$A, 0), 0)), 7, 4, TRUE, "Drugs properties"))</f>
        <v>0</v>
      </c>
      <c r="AV34" s="98" cm="1">
        <f t="array" aca="1" ref="AV34" ca="1">INDIRECT(ADDRESS(CELL("row", INDEX('Drugs properties'!$A:$A, MATCH($D34, 'Drugs properties'!$A:$A, 0), 0)), 8, 4, TRUE, "Drugs properties"))</f>
        <v>5</v>
      </c>
      <c r="AW34" s="98" cm="1">
        <f t="array" aca="1" ref="AW34" ca="1">INDIRECT(ADDRESS(CELL("row", INDEX('Drugs properties'!$A:$A, MATCH($D34, 'Drugs properties'!$A:$A, 0), 0)), 9, 4, TRUE, "Drugs properties"))</f>
        <v>24</v>
      </c>
      <c r="AX34" s="105" cm="1">
        <f t="array" aca="1" ref="AX34" ca="1">INDIRECT(ADDRESS(CELL("row", INDEX('Drugs properties'!$A:$A, MATCH($D34, 'Drugs properties'!$A:$A, 0), 0)), 11, 4, TRUE, "Drugs properties"))</f>
        <v>44787</v>
      </c>
      <c r="AY34" s="102" cm="1">
        <f t="array" aca="1" ref="AY34" ca="1">INDIRECT(ADDRESS(CELL("row", INDEX('Drugs properties'!$A:$A, MATCH($D34, 'Drugs properties'!$A:$A, 0), 0)), 12, 4, TRUE, "Drugs properties"))</f>
        <v>6103</v>
      </c>
      <c r="AZ34" s="102" cm="1">
        <f t="array" aca="1" ref="AZ34" ca="1">INDIRECT(ADDRESS(CELL("row", INDEX('Drugs properties'!$A:$A, MATCH($D34, 'Drugs properties'!$A:$A, 0), 0)), 13, 4, TRUE, "Drugs properties"))</f>
        <v>332</v>
      </c>
      <c r="BA34" s="109" cm="1">
        <f t="array" aca="1" ref="BA34" ca="1">INDIRECT(ADDRESS(CELL("row", INDEX('Drugs properties'!$A:$A, MATCH($D34, 'Drugs properties'!$A:$A, 0), 0)), 14, 4, TRUE, "Drugs properties"))</f>
        <v>48</v>
      </c>
    </row>
    <row r="35" spans="1:53" s="3" customFormat="1" ht="90" x14ac:dyDescent="0.25">
      <c r="A35" s="15">
        <v>33</v>
      </c>
      <c r="B35" s="15" t="s">
        <v>409</v>
      </c>
      <c r="C35" s="32">
        <v>21295285</v>
      </c>
      <c r="D35" s="80" t="s">
        <v>49</v>
      </c>
      <c r="E35" s="16">
        <v>20</v>
      </c>
      <c r="F35" s="16" t="s">
        <v>3117</v>
      </c>
      <c r="G35" s="16"/>
      <c r="H35" s="16" t="s">
        <v>630</v>
      </c>
      <c r="I35" s="16" t="s">
        <v>1269</v>
      </c>
      <c r="J35" s="16"/>
      <c r="K35" s="16"/>
      <c r="L35" s="16"/>
      <c r="M35" s="35"/>
      <c r="N35" s="43">
        <v>83</v>
      </c>
      <c r="O35" s="17" t="s">
        <v>100</v>
      </c>
      <c r="P35" s="44" t="s">
        <v>410</v>
      </c>
      <c r="Q35" s="49" t="s">
        <v>411</v>
      </c>
      <c r="R35" s="18">
        <v>60</v>
      </c>
      <c r="S35" s="18"/>
      <c r="T35" s="50"/>
      <c r="U35" s="55"/>
      <c r="V35" s="19"/>
      <c r="W35" s="56">
        <v>526</v>
      </c>
      <c r="X35" s="61"/>
      <c r="Y35" s="20"/>
      <c r="Z35" s="20"/>
      <c r="AA35" s="20"/>
      <c r="AB35" s="20" t="s">
        <v>73</v>
      </c>
      <c r="AC35" s="20">
        <v>3</v>
      </c>
      <c r="AD35" s="20" t="s">
        <v>73</v>
      </c>
      <c r="AE35" s="20"/>
      <c r="AF35" s="20"/>
      <c r="AG35" s="20"/>
      <c r="AH35" s="20"/>
      <c r="AI35" s="20"/>
      <c r="AJ35" s="62"/>
      <c r="AK35" s="67" t="s">
        <v>631</v>
      </c>
      <c r="AL35" s="21"/>
      <c r="AM35" s="81" t="s">
        <v>3455</v>
      </c>
      <c r="AN35" s="68" t="s">
        <v>632</v>
      </c>
      <c r="AO35" s="72" t="s">
        <v>633</v>
      </c>
      <c r="AP35" s="98" t="str" cm="1">
        <f t="array" aca="1" ref="AP35" ca="1">INDIRECT(ADDRESS(CELL("row", INDEX('Drugs properties'!$A:$A, MATCH($D35, 'Drugs properties'!$A:$A, 0), 0)), 2, 4, TRUE, "Drugs properties"))</f>
        <v>CN(C)CCCC1(C2=C(CO1)C=C(C=C2)C#N)C3=CC=C(C=C3)F</v>
      </c>
      <c r="AQ35" s="98" cm="1">
        <f t="array" aca="1" ref="AQ35" ca="1">INDIRECT(ADDRESS(CELL("row", INDEX('Drugs properties'!$A:$A, MATCH($D35, 'Drugs properties'!$A:$A, 0), 0)), 3, 4, TRUE, "Drugs properties"))</f>
        <v>324.39</v>
      </c>
      <c r="AR35" s="98" cm="1">
        <f t="array" aca="1" ref="AR35" ca="1">INDIRECT(ADDRESS(CELL("row", INDEX('Drugs properties'!$A:$A, MATCH($D35, 'Drugs properties'!$A:$A, 0), 0)), 4, 4, TRUE, "Drugs properties"))</f>
        <v>36.26</v>
      </c>
      <c r="AS35" s="98" cm="1">
        <f t="array" aca="1" ref="AS35" ca="1">INDIRECT(ADDRESS(CELL("row", INDEX('Drugs properties'!$A:$A, MATCH($D35, 'Drugs properties'!$A:$A, 0), 0)), 5, 4, TRUE, "Drugs properties"))</f>
        <v>3.68</v>
      </c>
      <c r="AT35" s="98" cm="1">
        <f t="array" aca="1" ref="AT35" ca="1">INDIRECT(ADDRESS(CELL("row", INDEX('Drugs properties'!$A:$A, MATCH($D35, 'Drugs properties'!$A:$A, 0), 0)), 6, 4, TRUE, "Drugs properties"))</f>
        <v>4</v>
      </c>
      <c r="AU35" s="98" cm="1">
        <f t="array" aca="1" ref="AU35" ca="1">INDIRECT(ADDRESS(CELL("row", INDEX('Drugs properties'!$A:$A, MATCH($D35, 'Drugs properties'!$A:$A, 0), 0)), 7, 4, TRUE, "Drugs properties"))</f>
        <v>0</v>
      </c>
      <c r="AV35" s="98" cm="1">
        <f t="array" aca="1" ref="AV35" ca="1">INDIRECT(ADDRESS(CELL("row", INDEX('Drugs properties'!$A:$A, MATCH($D35, 'Drugs properties'!$A:$A, 0), 0)), 8, 4, TRUE, "Drugs properties"))</f>
        <v>5</v>
      </c>
      <c r="AW35" s="98" cm="1">
        <f t="array" aca="1" ref="AW35" ca="1">INDIRECT(ADDRESS(CELL("row", INDEX('Drugs properties'!$A:$A, MATCH($D35, 'Drugs properties'!$A:$A, 0), 0)), 9, 4, TRUE, "Drugs properties"))</f>
        <v>24</v>
      </c>
      <c r="AX35" s="105" cm="1">
        <f t="array" aca="1" ref="AX35" ca="1">INDIRECT(ADDRESS(CELL("row", INDEX('Drugs properties'!$A:$A, MATCH($D35, 'Drugs properties'!$A:$A, 0), 0)), 11, 4, TRUE, "Drugs properties"))</f>
        <v>44787</v>
      </c>
      <c r="AY35" s="102" cm="1">
        <f t="array" aca="1" ref="AY35" ca="1">INDIRECT(ADDRESS(CELL("row", INDEX('Drugs properties'!$A:$A, MATCH($D35, 'Drugs properties'!$A:$A, 0), 0)), 12, 4, TRUE, "Drugs properties"))</f>
        <v>6103</v>
      </c>
      <c r="AZ35" s="102" cm="1">
        <f t="array" aca="1" ref="AZ35" ca="1">INDIRECT(ADDRESS(CELL("row", INDEX('Drugs properties'!$A:$A, MATCH($D35, 'Drugs properties'!$A:$A, 0), 0)), 13, 4, TRUE, "Drugs properties"))</f>
        <v>332</v>
      </c>
      <c r="BA35" s="109" cm="1">
        <f t="array" aca="1" ref="BA35" ca="1">INDIRECT(ADDRESS(CELL("row", INDEX('Drugs properties'!$A:$A, MATCH($D35, 'Drugs properties'!$A:$A, 0), 0)), 14, 4, TRUE, "Drugs properties"))</f>
        <v>48</v>
      </c>
    </row>
    <row r="36" spans="1:53" s="3" customFormat="1" ht="150" x14ac:dyDescent="0.25">
      <c r="A36" s="15">
        <v>34</v>
      </c>
      <c r="B36" s="15" t="s">
        <v>414</v>
      </c>
      <c r="C36" s="32">
        <v>19540606</v>
      </c>
      <c r="D36" s="80" t="s">
        <v>49</v>
      </c>
      <c r="E36" s="16">
        <v>40</v>
      </c>
      <c r="F36" s="16"/>
      <c r="G36" s="16" t="s">
        <v>19</v>
      </c>
      <c r="H36" s="16" t="s">
        <v>85</v>
      </c>
      <c r="I36" s="16">
        <v>25</v>
      </c>
      <c r="J36" s="16"/>
      <c r="K36" s="16"/>
      <c r="L36" s="16"/>
      <c r="M36" s="35"/>
      <c r="N36" s="43">
        <v>48</v>
      </c>
      <c r="O36" s="17" t="s">
        <v>100</v>
      </c>
      <c r="P36" s="44" t="s">
        <v>634</v>
      </c>
      <c r="Q36" s="49" t="s">
        <v>296</v>
      </c>
      <c r="R36" s="18">
        <v>75</v>
      </c>
      <c r="S36" s="18"/>
      <c r="T36" s="50"/>
      <c r="U36" s="55"/>
      <c r="V36" s="19">
        <v>620</v>
      </c>
      <c r="W36" s="56">
        <v>670</v>
      </c>
      <c r="X36" s="61"/>
      <c r="Y36" s="20"/>
      <c r="Z36" s="20"/>
      <c r="AA36" s="20"/>
      <c r="AB36" s="20">
        <v>136</v>
      </c>
      <c r="AC36" s="20">
        <v>2.1</v>
      </c>
      <c r="AD36" s="20">
        <v>0.6583</v>
      </c>
      <c r="AE36" s="20"/>
      <c r="AF36" s="20">
        <v>90</v>
      </c>
      <c r="AG36" s="20"/>
      <c r="AH36" s="20"/>
      <c r="AI36" s="20"/>
      <c r="AJ36" s="62"/>
      <c r="AK36" s="67" t="s">
        <v>635</v>
      </c>
      <c r="AL36" s="21"/>
      <c r="AM36" s="21"/>
      <c r="AN36" s="68" t="s">
        <v>636</v>
      </c>
      <c r="AO36" s="72"/>
      <c r="AP36" s="100" t="str" cm="1">
        <f t="array" aca="1" ref="AP36" ca="1">INDIRECT(ADDRESS(CELL("row", INDEX('Drugs properties'!$A:$A, MATCH($D36, 'Drugs properties'!$A:$A, 0), 0)), 2, 4, TRUE, "Drugs properties"))</f>
        <v>CN(C)CCCC1(C2=C(CO1)C=C(C=C2)C#N)C3=CC=C(C=C3)F</v>
      </c>
      <c r="AQ36" s="98" cm="1">
        <f t="array" aca="1" ref="AQ36" ca="1">INDIRECT(ADDRESS(CELL("row", INDEX('Drugs properties'!$A:$A, MATCH($D36, 'Drugs properties'!$A:$A, 0), 0)), 3, 4, TRUE, "Drugs properties"))</f>
        <v>324.39</v>
      </c>
      <c r="AR36" s="98" cm="1">
        <f t="array" aca="1" ref="AR36" ca="1">INDIRECT(ADDRESS(CELL("row", INDEX('Drugs properties'!$A:$A, MATCH($D36, 'Drugs properties'!$A:$A, 0), 0)), 4, 4, TRUE, "Drugs properties"))</f>
        <v>36.26</v>
      </c>
      <c r="AS36" s="98" cm="1">
        <f t="array" aca="1" ref="AS36" ca="1">INDIRECT(ADDRESS(CELL("row", INDEX('Drugs properties'!$A:$A, MATCH($D36, 'Drugs properties'!$A:$A, 0), 0)), 5, 4, TRUE, "Drugs properties"))</f>
        <v>3.68</v>
      </c>
      <c r="AT36" s="98" cm="1">
        <f t="array" aca="1" ref="AT36" ca="1">INDIRECT(ADDRESS(CELL("row", INDEX('Drugs properties'!$A:$A, MATCH($D36, 'Drugs properties'!$A:$A, 0), 0)), 6, 4, TRUE, "Drugs properties"))</f>
        <v>4</v>
      </c>
      <c r="AU36" s="98" cm="1">
        <f t="array" aca="1" ref="AU36" ca="1">INDIRECT(ADDRESS(CELL("row", INDEX('Drugs properties'!$A:$A, MATCH($D36, 'Drugs properties'!$A:$A, 0), 0)), 7, 4, TRUE, "Drugs properties"))</f>
        <v>0</v>
      </c>
      <c r="AV36" s="98" cm="1">
        <f t="array" aca="1" ref="AV36" ca="1">INDIRECT(ADDRESS(CELL("row", INDEX('Drugs properties'!$A:$A, MATCH($D36, 'Drugs properties'!$A:$A, 0), 0)), 8, 4, TRUE, "Drugs properties"))</f>
        <v>5</v>
      </c>
      <c r="AW36" s="98" cm="1">
        <f t="array" aca="1" ref="AW36" ca="1">INDIRECT(ADDRESS(CELL("row", INDEX('Drugs properties'!$A:$A, MATCH($D36, 'Drugs properties'!$A:$A, 0), 0)), 9, 4, TRUE, "Drugs properties"))</f>
        <v>24</v>
      </c>
      <c r="AX36" s="105" cm="1">
        <f t="array" aca="1" ref="AX36" ca="1">INDIRECT(ADDRESS(CELL("row", INDEX('Drugs properties'!$A:$A, MATCH($D36, 'Drugs properties'!$A:$A, 0), 0)), 11, 4, TRUE, "Drugs properties"))</f>
        <v>44787</v>
      </c>
      <c r="AY36" s="102" cm="1">
        <f t="array" aca="1" ref="AY36" ca="1">INDIRECT(ADDRESS(CELL("row", INDEX('Drugs properties'!$A:$A, MATCH($D36, 'Drugs properties'!$A:$A, 0), 0)), 12, 4, TRUE, "Drugs properties"))</f>
        <v>6103</v>
      </c>
      <c r="AZ36" s="102" cm="1">
        <f t="array" aca="1" ref="AZ36" ca="1">INDIRECT(ADDRESS(CELL("row", INDEX('Drugs properties'!$A:$A, MATCH($D36, 'Drugs properties'!$A:$A, 0), 0)), 13, 4, TRUE, "Drugs properties"))</f>
        <v>332</v>
      </c>
      <c r="BA36" s="109" cm="1">
        <f t="array" aca="1" ref="BA36" ca="1">INDIRECT(ADDRESS(CELL("row", INDEX('Drugs properties'!$A:$A, MATCH($D36, 'Drugs properties'!$A:$A, 0), 0)), 14, 4, TRUE, "Drugs properties"))</f>
        <v>48</v>
      </c>
    </row>
    <row r="37" spans="1:53" s="3" customFormat="1" ht="180" x14ac:dyDescent="0.25">
      <c r="A37" s="15">
        <v>35</v>
      </c>
      <c r="B37" s="15" t="s">
        <v>575</v>
      </c>
      <c r="C37" s="32">
        <v>30939273</v>
      </c>
      <c r="D37" s="34" t="s">
        <v>56</v>
      </c>
      <c r="E37" s="16">
        <v>20</v>
      </c>
      <c r="F37" s="16" t="s">
        <v>3118</v>
      </c>
      <c r="G37" s="16" t="s">
        <v>26</v>
      </c>
      <c r="H37" s="16" t="s">
        <v>3294</v>
      </c>
      <c r="I37" s="16" t="s">
        <v>24</v>
      </c>
      <c r="J37" s="16"/>
      <c r="K37" s="16"/>
      <c r="L37" s="16"/>
      <c r="M37" s="35"/>
      <c r="N37" s="43">
        <v>61</v>
      </c>
      <c r="O37" s="17" t="s">
        <v>96</v>
      </c>
      <c r="P37" s="44" t="s">
        <v>124</v>
      </c>
      <c r="Q37" s="49" t="s">
        <v>570</v>
      </c>
      <c r="R37" s="18">
        <v>139</v>
      </c>
      <c r="S37" s="18">
        <v>16</v>
      </c>
      <c r="T37" s="50">
        <v>37.1</v>
      </c>
      <c r="U37" s="55"/>
      <c r="V37" s="19"/>
      <c r="W37" s="56" t="s">
        <v>638</v>
      </c>
      <c r="X37" s="61"/>
      <c r="Y37" s="20"/>
      <c r="Z37" s="20">
        <v>1231</v>
      </c>
      <c r="AA37" s="20" t="s">
        <v>637</v>
      </c>
      <c r="AB37" s="20"/>
      <c r="AC37" s="20">
        <v>3.1</v>
      </c>
      <c r="AD37" s="20">
        <v>0.9</v>
      </c>
      <c r="AE37" s="20"/>
      <c r="AF37" s="20"/>
      <c r="AG37" s="20"/>
      <c r="AH37" s="20"/>
      <c r="AI37" s="20"/>
      <c r="AJ37" s="62"/>
      <c r="AK37" s="67"/>
      <c r="AL37" s="21"/>
      <c r="AM37" s="21"/>
      <c r="AN37" s="68"/>
      <c r="AO37" s="72" t="s">
        <v>3297</v>
      </c>
      <c r="AP37" s="98" t="str" cm="1">
        <f t="array" aca="1" ref="AP37" ca="1">INDIRECT(ADDRESS(CELL("row", INDEX('Drugs properties'!$A:$A, MATCH($D37, 'Drugs properties'!$A:$A, 0), 0)), 2, 4, TRUE, "Drugs properties"))</f>
        <v>CCCCCCCN(CC)CCCC(C1=CC=C(C=C1)NS(=O)(=O)C)O</v>
      </c>
      <c r="AQ37" s="98" cm="1">
        <f t="array" aca="1" ref="AQ37" ca="1">INDIRECT(ADDRESS(CELL("row", INDEX('Drugs properties'!$A:$A, MATCH($D37, 'Drugs properties'!$A:$A, 0), 0)), 3, 4, TRUE, "Drugs properties"))</f>
        <v>384.58</v>
      </c>
      <c r="AR37" s="98" cm="1">
        <f t="array" aca="1" ref="AR37" ca="1">INDIRECT(ADDRESS(CELL("row", INDEX('Drugs properties'!$A:$A, MATCH($D37, 'Drugs properties'!$A:$A, 0), 0)), 4, 4, TRUE, "Drugs properties"))</f>
        <v>78.02</v>
      </c>
      <c r="AS37" s="98" cm="1">
        <f t="array" aca="1" ref="AS37" ca="1">INDIRECT(ADDRESS(CELL("row", INDEX('Drugs properties'!$A:$A, MATCH($D37, 'Drugs properties'!$A:$A, 0), 0)), 5, 4, TRUE, "Drugs properties"))</f>
        <v>3.63</v>
      </c>
      <c r="AT37" s="98" cm="1">
        <f t="array" aca="1" ref="AT37" ca="1">INDIRECT(ADDRESS(CELL("row", INDEX('Drugs properties'!$A:$A, MATCH($D37, 'Drugs properties'!$A:$A, 0), 0)), 6, 4, TRUE, "Drugs properties"))</f>
        <v>4</v>
      </c>
      <c r="AU37" s="98" cm="1">
        <f t="array" aca="1" ref="AU37" ca="1">INDIRECT(ADDRESS(CELL("row", INDEX('Drugs properties'!$A:$A, MATCH($D37, 'Drugs properties'!$A:$A, 0), 0)), 7, 4, TRUE, "Drugs properties"))</f>
        <v>2</v>
      </c>
      <c r="AV37" s="98" cm="1">
        <f t="array" aca="1" ref="AV37" ca="1">INDIRECT(ADDRESS(CELL("row", INDEX('Drugs properties'!$A:$A, MATCH($D37, 'Drugs properties'!$A:$A, 0), 0)), 8, 4, TRUE, "Drugs properties"))</f>
        <v>14</v>
      </c>
      <c r="AW37" s="98" cm="1">
        <f t="array" aca="1" ref="AW37" ca="1">INDIRECT(ADDRESS(CELL("row", INDEX('Drugs properties'!$A:$A, MATCH($D37, 'Drugs properties'!$A:$A, 0), 0)), 9, 4, TRUE, "Drugs properties"))</f>
        <v>26</v>
      </c>
      <c r="AX37" s="105" cm="1">
        <f t="array" aca="1" ref="AX37" ca="1">INDIRECT(ADDRESS(CELL("row", INDEX('Drugs properties'!$A:$A, MATCH($D37, 'Drugs properties'!$A:$A, 0), 0)), 11, 4, TRUE, "Drugs properties"))</f>
        <v>251</v>
      </c>
      <c r="AY37" s="102" cm="1">
        <f t="array" aca="1" ref="AY37" ca="1">INDIRECT(ADDRESS(CELL("row", INDEX('Drugs properties'!$A:$A, MATCH($D37, 'Drugs properties'!$A:$A, 0), 0)), 12, 4, TRUE, "Drugs properties"))</f>
        <v>228</v>
      </c>
      <c r="AZ37" s="102" cm="1">
        <f t="array" aca="1" ref="AZ37" ca="1">INDIRECT(ADDRESS(CELL("row", INDEX('Drugs properties'!$A:$A, MATCH($D37, 'Drugs properties'!$A:$A, 0), 0)), 13, 4, TRUE, "Drugs properties"))</f>
        <v>128</v>
      </c>
      <c r="BA37" s="109" cm="1">
        <f t="array" aca="1" ref="BA37" ca="1">INDIRECT(ADDRESS(CELL("row", INDEX('Drugs properties'!$A:$A, MATCH($D37, 'Drugs properties'!$A:$A, 0), 0)), 14, 4, TRUE, "Drugs properties"))</f>
        <v>8</v>
      </c>
    </row>
    <row r="38" spans="1:53" s="3" customFormat="1" ht="409.5" x14ac:dyDescent="0.25">
      <c r="A38" s="15">
        <v>36</v>
      </c>
      <c r="B38" s="15" t="s">
        <v>648</v>
      </c>
      <c r="C38" s="32">
        <v>23809388</v>
      </c>
      <c r="D38" s="34" t="s">
        <v>59</v>
      </c>
      <c r="E38" s="16">
        <v>170</v>
      </c>
      <c r="F38" s="16"/>
      <c r="G38" s="16" t="s">
        <v>19</v>
      </c>
      <c r="H38" s="16" t="s">
        <v>24</v>
      </c>
      <c r="I38" s="16"/>
      <c r="J38" s="16"/>
      <c r="K38" s="16"/>
      <c r="L38" s="16"/>
      <c r="M38" s="35"/>
      <c r="N38" s="43">
        <v>43</v>
      </c>
      <c r="O38" s="17" t="s">
        <v>96</v>
      </c>
      <c r="P38" s="44" t="s">
        <v>125</v>
      </c>
      <c r="Q38" s="49" t="s">
        <v>24</v>
      </c>
      <c r="R38" s="18"/>
      <c r="S38" s="18"/>
      <c r="T38" s="50"/>
      <c r="U38" s="55"/>
      <c r="V38" s="19"/>
      <c r="W38" s="56">
        <v>654</v>
      </c>
      <c r="X38" s="61"/>
      <c r="Y38" s="20"/>
      <c r="Z38" s="20"/>
      <c r="AA38" s="20"/>
      <c r="AB38" s="20">
        <v>136</v>
      </c>
      <c r="AC38" s="20">
        <v>3.5</v>
      </c>
      <c r="AD38" s="20">
        <v>0.87</v>
      </c>
      <c r="AE38" s="20">
        <v>8.6167999999999996</v>
      </c>
      <c r="AF38" s="20"/>
      <c r="AG38" s="20"/>
      <c r="AH38" s="20"/>
      <c r="AI38" s="20"/>
      <c r="AJ38" s="62">
        <v>1.052</v>
      </c>
      <c r="AK38" s="67" t="s">
        <v>640</v>
      </c>
      <c r="AL38" s="21"/>
      <c r="AM38" s="21" t="s">
        <v>642</v>
      </c>
      <c r="AN38" s="68" t="s">
        <v>641</v>
      </c>
      <c r="AO38" s="72" t="s">
        <v>639</v>
      </c>
      <c r="AP38" s="98" t="str" cm="1">
        <f t="array" aca="1" ref="AP38" ca="1">INDIRECT(ADDRESS(CELL("row", INDEX('Drugs properties'!$A:$A, MATCH($D38, 'Drugs properties'!$A:$A, 0), 0)), 2, 4, TRUE, "Drugs properties"))</f>
        <v>CCC(=O)C(CC(C)N(C)C)(C1=CC=CC=C1)C2=CC=CC=C2</v>
      </c>
      <c r="AQ38" s="98" cm="1">
        <f t="array" aca="1" ref="AQ38" ca="1">INDIRECT(ADDRESS(CELL("row", INDEX('Drugs properties'!$A:$A, MATCH($D38, 'Drugs properties'!$A:$A, 0), 0)), 3, 4, TRUE, "Drugs properties"))</f>
        <v>309.45</v>
      </c>
      <c r="AR38" s="98" cm="1">
        <f t="array" aca="1" ref="AR38" ca="1">INDIRECT(ADDRESS(CELL("row", INDEX('Drugs properties'!$A:$A, MATCH($D38, 'Drugs properties'!$A:$A, 0), 0)), 4, 4, TRUE, "Drugs properties"))</f>
        <v>20.309999999999999</v>
      </c>
      <c r="AS38" s="98" cm="1">
        <f t="array" aca="1" ref="AS38" ca="1">INDIRECT(ADDRESS(CELL("row", INDEX('Drugs properties'!$A:$A, MATCH($D38, 'Drugs properties'!$A:$A, 0), 0)), 5, 4, TRUE, "Drugs properties"))</f>
        <v>4.0599999999999996</v>
      </c>
      <c r="AT38" s="98" cm="1">
        <f t="array" aca="1" ref="AT38" ca="1">INDIRECT(ADDRESS(CELL("row", INDEX('Drugs properties'!$A:$A, MATCH($D38, 'Drugs properties'!$A:$A, 0), 0)), 6, 4, TRUE, "Drugs properties"))</f>
        <v>2</v>
      </c>
      <c r="AU38" s="98" cm="1">
        <f t="array" aca="1" ref="AU38" ca="1">INDIRECT(ADDRESS(CELL("row", INDEX('Drugs properties'!$A:$A, MATCH($D38, 'Drugs properties'!$A:$A, 0), 0)), 7, 4, TRUE, "Drugs properties"))</f>
        <v>0</v>
      </c>
      <c r="AV38" s="98" cm="1">
        <f t="array" aca="1" ref="AV38" ca="1">INDIRECT(ADDRESS(CELL("row", INDEX('Drugs properties'!$A:$A, MATCH($D38, 'Drugs properties'!$A:$A, 0), 0)), 8, 4, TRUE, "Drugs properties"))</f>
        <v>7</v>
      </c>
      <c r="AW38" s="98" cm="1">
        <f t="array" aca="1" ref="AW38" ca="1">INDIRECT(ADDRESS(CELL("row", INDEX('Drugs properties'!$A:$A, MATCH($D38, 'Drugs properties'!$A:$A, 0), 0)), 9, 4, TRUE, "Drugs properties"))</f>
        <v>23</v>
      </c>
      <c r="AX38" s="105" cm="1">
        <f t="array" aca="1" ref="AX38" ca="1">INDIRECT(ADDRESS(CELL("row", INDEX('Drugs properties'!$A:$A, MATCH($D38, 'Drugs properties'!$A:$A, 0), 0)), 11, 4, TRUE, "Drugs properties"))</f>
        <v>15227</v>
      </c>
      <c r="AY38" s="102" cm="1">
        <f t="array" aca="1" ref="AY38" ca="1">INDIRECT(ADDRESS(CELL("row", INDEX('Drugs properties'!$A:$A, MATCH($D38, 'Drugs properties'!$A:$A, 0), 0)), 12, 4, TRUE, "Drugs properties"))</f>
        <v>2229</v>
      </c>
      <c r="AZ38" s="102" cm="1">
        <f t="array" aca="1" ref="AZ38" ca="1">INDIRECT(ADDRESS(CELL("row", INDEX('Drugs properties'!$A:$A, MATCH($D38, 'Drugs properties'!$A:$A, 0), 0)), 13, 4, TRUE, "Drugs properties"))</f>
        <v>251</v>
      </c>
      <c r="BA38" s="109" cm="1">
        <f t="array" aca="1" ref="BA38" ca="1">INDIRECT(ADDRESS(CELL("row", INDEX('Drugs properties'!$A:$A, MATCH($D38, 'Drugs properties'!$A:$A, 0), 0)), 14, 4, TRUE, "Drugs properties"))</f>
        <v>10</v>
      </c>
    </row>
    <row r="39" spans="1:53" s="3" customFormat="1" ht="105" x14ac:dyDescent="0.25">
      <c r="A39" s="15">
        <v>37</v>
      </c>
      <c r="B39" s="15" t="s">
        <v>649</v>
      </c>
      <c r="C39" s="32">
        <v>24508496</v>
      </c>
      <c r="D39" s="34" t="s">
        <v>60</v>
      </c>
      <c r="E39" s="16">
        <v>40</v>
      </c>
      <c r="F39" s="16"/>
      <c r="G39" s="16" t="s">
        <v>19</v>
      </c>
      <c r="H39" s="16" t="s">
        <v>3296</v>
      </c>
      <c r="I39" s="16" t="s">
        <v>3295</v>
      </c>
      <c r="J39" s="16"/>
      <c r="K39" s="16"/>
      <c r="L39" s="16"/>
      <c r="M39" s="35"/>
      <c r="N39" s="43">
        <v>62</v>
      </c>
      <c r="O39" s="17" t="s">
        <v>100</v>
      </c>
      <c r="P39" s="44" t="s">
        <v>643</v>
      </c>
      <c r="Q39" s="49" t="s">
        <v>24</v>
      </c>
      <c r="R39" s="18"/>
      <c r="S39" s="18"/>
      <c r="T39" s="50"/>
      <c r="U39" s="55"/>
      <c r="V39" s="19"/>
      <c r="W39" s="56">
        <v>580</v>
      </c>
      <c r="X39" s="61"/>
      <c r="Y39" s="20"/>
      <c r="Z39" s="20"/>
      <c r="AA39" s="20"/>
      <c r="AB39" s="20"/>
      <c r="AC39" s="20"/>
      <c r="AD39" s="20"/>
      <c r="AE39" s="20"/>
      <c r="AF39" s="20"/>
      <c r="AG39" s="20"/>
      <c r="AH39" s="20"/>
      <c r="AI39" s="20"/>
      <c r="AJ39" s="62"/>
      <c r="AK39" s="67" t="s">
        <v>644</v>
      </c>
      <c r="AL39" s="21"/>
      <c r="AM39" s="21" t="s">
        <v>646</v>
      </c>
      <c r="AN39" s="68" t="s">
        <v>645</v>
      </c>
      <c r="AO39" s="72" t="s">
        <v>647</v>
      </c>
      <c r="AP39" s="98" t="str" cm="1">
        <f t="array" aca="1" ref="AP39" ca="1">INDIRECT(ADDRESS(CELL("row", INDEX('Drugs properties'!$A:$A, MATCH($D39, 'Drugs properties'!$A:$A, 0), 0)), 2, 4, TRUE, "Drugs properties"))</f>
        <v>CC1=CC2=C(S1)NC3=CC=CC=C3N=C2N4CCN(CC4)C</v>
      </c>
      <c r="AQ39" s="98" cm="1">
        <f t="array" aca="1" ref="AQ39" ca="1">INDIRECT(ADDRESS(CELL("row", INDEX('Drugs properties'!$A:$A, MATCH($D39, 'Drugs properties'!$A:$A, 0), 0)), 3, 4, TRUE, "Drugs properties"))</f>
        <v>312.43</v>
      </c>
      <c r="AR39" s="98" cm="1">
        <f t="array" aca="1" ref="AR39" ca="1">INDIRECT(ADDRESS(CELL("row", INDEX('Drugs properties'!$A:$A, MATCH($D39, 'Drugs properties'!$A:$A, 0), 0)), 4, 4, TRUE, "Drugs properties"))</f>
        <v>59.11</v>
      </c>
      <c r="AS39" s="98" cm="1">
        <f t="array" aca="1" ref="AS39" ca="1">INDIRECT(ADDRESS(CELL("row", INDEX('Drugs properties'!$A:$A, MATCH($D39, 'Drugs properties'!$A:$A, 0), 0)), 5, 4, TRUE, "Drugs properties"))</f>
        <v>2.91</v>
      </c>
      <c r="AT39" s="98" cm="1">
        <f t="array" aca="1" ref="AT39" ca="1">INDIRECT(ADDRESS(CELL("row", INDEX('Drugs properties'!$A:$A, MATCH($D39, 'Drugs properties'!$A:$A, 0), 0)), 6, 4, TRUE, "Drugs properties"))</f>
        <v>2</v>
      </c>
      <c r="AU39" s="98" cm="1">
        <f t="array" aca="1" ref="AU39" ca="1">INDIRECT(ADDRESS(CELL("row", INDEX('Drugs properties'!$A:$A, MATCH($D39, 'Drugs properties'!$A:$A, 0), 0)), 7, 4, TRUE, "Drugs properties"))</f>
        <v>1</v>
      </c>
      <c r="AV39" s="98" cm="1">
        <f t="array" aca="1" ref="AV39" ca="1">INDIRECT(ADDRESS(CELL("row", INDEX('Drugs properties'!$A:$A, MATCH($D39, 'Drugs properties'!$A:$A, 0), 0)), 8, 4, TRUE, "Drugs properties"))</f>
        <v>1</v>
      </c>
      <c r="AW39" s="98" cm="1">
        <f t="array" aca="1" ref="AW39" ca="1">INDIRECT(ADDRESS(CELL("row", INDEX('Drugs properties'!$A:$A, MATCH($D39, 'Drugs properties'!$A:$A, 0), 0)), 9, 4, TRUE, "Drugs properties"))</f>
        <v>22</v>
      </c>
      <c r="AX39" s="105" cm="1">
        <f t="array" aca="1" ref="AX39" ca="1">INDIRECT(ADDRESS(CELL("row", INDEX('Drugs properties'!$A:$A, MATCH($D39, 'Drugs properties'!$A:$A, 0), 0)), 11, 4, TRUE, "Drugs properties"))</f>
        <v>61784</v>
      </c>
      <c r="AY39" s="102" cm="1">
        <f t="array" aca="1" ref="AY39" ca="1">INDIRECT(ADDRESS(CELL("row", INDEX('Drugs properties'!$A:$A, MATCH($D39, 'Drugs properties'!$A:$A, 0), 0)), 12, 4, TRUE, "Drugs properties"))</f>
        <v>6851</v>
      </c>
      <c r="AZ39" s="102" cm="1">
        <f t="array" aca="1" ref="AZ39" ca="1">INDIRECT(ADDRESS(CELL("row", INDEX('Drugs properties'!$A:$A, MATCH($D39, 'Drugs properties'!$A:$A, 0), 0)), 13, 4, TRUE, "Drugs properties"))</f>
        <v>148</v>
      </c>
      <c r="BA39" s="109" cm="1">
        <f t="array" aca="1" ref="BA39" ca="1">INDIRECT(ADDRESS(CELL("row", INDEX('Drugs properties'!$A:$A, MATCH($D39, 'Drugs properties'!$A:$A, 0), 0)), 14, 4, TRUE, "Drugs properties"))</f>
        <v>17</v>
      </c>
    </row>
    <row r="40" spans="1:53" s="3" customFormat="1" ht="105" x14ac:dyDescent="0.25">
      <c r="A40" s="15">
        <v>38</v>
      </c>
      <c r="B40" s="15" t="s">
        <v>650</v>
      </c>
      <c r="C40" s="32">
        <v>14556883</v>
      </c>
      <c r="D40" s="34" t="s">
        <v>59</v>
      </c>
      <c r="E40" s="16">
        <v>275</v>
      </c>
      <c r="F40" s="16"/>
      <c r="G40" s="16" t="s">
        <v>19</v>
      </c>
      <c r="H40" s="16" t="s">
        <v>651</v>
      </c>
      <c r="I40" s="16" t="s">
        <v>24</v>
      </c>
      <c r="J40" s="16"/>
      <c r="K40" s="16"/>
      <c r="L40" s="16"/>
      <c r="M40" s="35"/>
      <c r="N40" s="43">
        <v>36</v>
      </c>
      <c r="O40" s="17" t="s">
        <v>96</v>
      </c>
      <c r="P40" s="44" t="s">
        <v>126</v>
      </c>
      <c r="Q40" s="49" t="s">
        <v>24</v>
      </c>
      <c r="R40" s="18">
        <v>46</v>
      </c>
      <c r="S40" s="18"/>
      <c r="T40" s="50"/>
      <c r="U40" s="55"/>
      <c r="V40" s="19"/>
      <c r="W40" s="56">
        <v>600</v>
      </c>
      <c r="X40" s="61"/>
      <c r="Y40" s="20"/>
      <c r="Z40" s="20"/>
      <c r="AA40" s="20"/>
      <c r="AB40" s="20"/>
      <c r="AC40" s="20"/>
      <c r="AD40" s="20"/>
      <c r="AE40" s="20"/>
      <c r="AF40" s="20"/>
      <c r="AG40" s="20"/>
      <c r="AH40" s="20"/>
      <c r="AI40" s="20"/>
      <c r="AJ40" s="62"/>
      <c r="AK40" s="67" t="s">
        <v>653</v>
      </c>
      <c r="AL40" s="21"/>
      <c r="AM40" s="81" t="s">
        <v>3454</v>
      </c>
      <c r="AN40" s="68"/>
      <c r="AO40" s="72"/>
      <c r="AP40" s="98" t="str" cm="1">
        <f t="array" aca="1" ref="AP40" ca="1">INDIRECT(ADDRESS(CELL("row", INDEX('Drugs properties'!$A:$A, MATCH($D40, 'Drugs properties'!$A:$A, 0), 0)), 2, 4, TRUE, "Drugs properties"))</f>
        <v>CCC(=O)C(CC(C)N(C)C)(C1=CC=CC=C1)C2=CC=CC=C2</v>
      </c>
      <c r="AQ40" s="98" cm="1">
        <f t="array" aca="1" ref="AQ40" ca="1">INDIRECT(ADDRESS(CELL("row", INDEX('Drugs properties'!$A:$A, MATCH($D40, 'Drugs properties'!$A:$A, 0), 0)), 3, 4, TRUE, "Drugs properties"))</f>
        <v>309.45</v>
      </c>
      <c r="AR40" s="98" cm="1">
        <f t="array" aca="1" ref="AR40" ca="1">INDIRECT(ADDRESS(CELL("row", INDEX('Drugs properties'!$A:$A, MATCH($D40, 'Drugs properties'!$A:$A, 0), 0)), 4, 4, TRUE, "Drugs properties"))</f>
        <v>20.309999999999999</v>
      </c>
      <c r="AS40" s="98" cm="1">
        <f t="array" aca="1" ref="AS40" ca="1">INDIRECT(ADDRESS(CELL("row", INDEX('Drugs properties'!$A:$A, MATCH($D40, 'Drugs properties'!$A:$A, 0), 0)), 5, 4, TRUE, "Drugs properties"))</f>
        <v>4.0599999999999996</v>
      </c>
      <c r="AT40" s="98" cm="1">
        <f t="array" aca="1" ref="AT40" ca="1">INDIRECT(ADDRESS(CELL("row", INDEX('Drugs properties'!$A:$A, MATCH($D40, 'Drugs properties'!$A:$A, 0), 0)), 6, 4, TRUE, "Drugs properties"))</f>
        <v>2</v>
      </c>
      <c r="AU40" s="98" cm="1">
        <f t="array" aca="1" ref="AU40" ca="1">INDIRECT(ADDRESS(CELL("row", INDEX('Drugs properties'!$A:$A, MATCH($D40, 'Drugs properties'!$A:$A, 0), 0)), 7, 4, TRUE, "Drugs properties"))</f>
        <v>0</v>
      </c>
      <c r="AV40" s="98" cm="1">
        <f t="array" aca="1" ref="AV40" ca="1">INDIRECT(ADDRESS(CELL("row", INDEX('Drugs properties'!$A:$A, MATCH($D40, 'Drugs properties'!$A:$A, 0), 0)), 8, 4, TRUE, "Drugs properties"))</f>
        <v>7</v>
      </c>
      <c r="AW40" s="98" cm="1">
        <f t="array" aca="1" ref="AW40" ca="1">INDIRECT(ADDRESS(CELL("row", INDEX('Drugs properties'!$A:$A, MATCH($D40, 'Drugs properties'!$A:$A, 0), 0)), 9, 4, TRUE, "Drugs properties"))</f>
        <v>23</v>
      </c>
      <c r="AX40" s="105" cm="1">
        <f t="array" aca="1" ref="AX40" ca="1">INDIRECT(ADDRESS(CELL("row", INDEX('Drugs properties'!$A:$A, MATCH($D40, 'Drugs properties'!$A:$A, 0), 0)), 11, 4, TRUE, "Drugs properties"))</f>
        <v>15227</v>
      </c>
      <c r="AY40" s="102" cm="1">
        <f t="array" aca="1" ref="AY40" ca="1">INDIRECT(ADDRESS(CELL("row", INDEX('Drugs properties'!$A:$A, MATCH($D40, 'Drugs properties'!$A:$A, 0), 0)), 12, 4, TRUE, "Drugs properties"))</f>
        <v>2229</v>
      </c>
      <c r="AZ40" s="102" cm="1">
        <f t="array" aca="1" ref="AZ40" ca="1">INDIRECT(ADDRESS(CELL("row", INDEX('Drugs properties'!$A:$A, MATCH($D40, 'Drugs properties'!$A:$A, 0), 0)), 13, 4, TRUE, "Drugs properties"))</f>
        <v>251</v>
      </c>
      <c r="BA40" s="109" cm="1">
        <f t="array" aca="1" ref="BA40" ca="1">INDIRECT(ADDRESS(CELL("row", INDEX('Drugs properties'!$A:$A, MATCH($D40, 'Drugs properties'!$A:$A, 0), 0)), 14, 4, TRUE, "Drugs properties"))</f>
        <v>10</v>
      </c>
    </row>
    <row r="41" spans="1:53" s="3" customFormat="1" ht="60" x14ac:dyDescent="0.25">
      <c r="A41" s="15">
        <v>39</v>
      </c>
      <c r="B41" s="15" t="s">
        <v>650</v>
      </c>
      <c r="C41" s="32">
        <v>14556883</v>
      </c>
      <c r="D41" s="34" t="s">
        <v>59</v>
      </c>
      <c r="E41" s="16">
        <v>385</v>
      </c>
      <c r="F41" s="16"/>
      <c r="G41" s="16" t="s">
        <v>19</v>
      </c>
      <c r="H41" s="16"/>
      <c r="I41" s="16"/>
      <c r="J41" s="16"/>
      <c r="K41" s="16"/>
      <c r="L41" s="16"/>
      <c r="M41" s="35"/>
      <c r="N41" s="43">
        <v>34</v>
      </c>
      <c r="O41" s="17" t="s">
        <v>96</v>
      </c>
      <c r="P41" s="44" t="s">
        <v>126</v>
      </c>
      <c r="Q41" s="49"/>
      <c r="R41" s="18">
        <v>52</v>
      </c>
      <c r="S41" s="18"/>
      <c r="T41" s="50"/>
      <c r="U41" s="55"/>
      <c r="V41" s="19"/>
      <c r="W41" s="56">
        <v>640</v>
      </c>
      <c r="X41" s="61"/>
      <c r="Y41" s="20"/>
      <c r="Z41" s="20"/>
      <c r="AA41" s="20"/>
      <c r="AB41" s="20"/>
      <c r="AC41" s="20"/>
      <c r="AD41" s="20"/>
      <c r="AE41" s="20"/>
      <c r="AF41" s="20"/>
      <c r="AG41" s="20"/>
      <c r="AH41" s="20"/>
      <c r="AI41" s="20"/>
      <c r="AJ41" s="62"/>
      <c r="AK41" s="67" t="s">
        <v>654</v>
      </c>
      <c r="AL41" s="21"/>
      <c r="AM41" s="81" t="s">
        <v>338</v>
      </c>
      <c r="AN41" s="68"/>
      <c r="AO41" s="72"/>
      <c r="AP41" s="98" t="str" cm="1">
        <f t="array" aca="1" ref="AP41" ca="1">INDIRECT(ADDRESS(CELL("row", INDEX('Drugs properties'!$A:$A, MATCH($D41, 'Drugs properties'!$A:$A, 0), 0)), 2, 4, TRUE, "Drugs properties"))</f>
        <v>CCC(=O)C(CC(C)N(C)C)(C1=CC=CC=C1)C2=CC=CC=C2</v>
      </c>
      <c r="AQ41" s="98" cm="1">
        <f t="array" aca="1" ref="AQ41" ca="1">INDIRECT(ADDRESS(CELL("row", INDEX('Drugs properties'!$A:$A, MATCH($D41, 'Drugs properties'!$A:$A, 0), 0)), 3, 4, TRUE, "Drugs properties"))</f>
        <v>309.45</v>
      </c>
      <c r="AR41" s="98" cm="1">
        <f t="array" aca="1" ref="AR41" ca="1">INDIRECT(ADDRESS(CELL("row", INDEX('Drugs properties'!$A:$A, MATCH($D41, 'Drugs properties'!$A:$A, 0), 0)), 4, 4, TRUE, "Drugs properties"))</f>
        <v>20.309999999999999</v>
      </c>
      <c r="AS41" s="98" cm="1">
        <f t="array" aca="1" ref="AS41" ca="1">INDIRECT(ADDRESS(CELL("row", INDEX('Drugs properties'!$A:$A, MATCH($D41, 'Drugs properties'!$A:$A, 0), 0)), 5, 4, TRUE, "Drugs properties"))</f>
        <v>4.0599999999999996</v>
      </c>
      <c r="AT41" s="98" cm="1">
        <f t="array" aca="1" ref="AT41" ca="1">INDIRECT(ADDRESS(CELL("row", INDEX('Drugs properties'!$A:$A, MATCH($D41, 'Drugs properties'!$A:$A, 0), 0)), 6, 4, TRUE, "Drugs properties"))</f>
        <v>2</v>
      </c>
      <c r="AU41" s="98" cm="1">
        <f t="array" aca="1" ref="AU41" ca="1">INDIRECT(ADDRESS(CELL("row", INDEX('Drugs properties'!$A:$A, MATCH($D41, 'Drugs properties'!$A:$A, 0), 0)), 7, 4, TRUE, "Drugs properties"))</f>
        <v>0</v>
      </c>
      <c r="AV41" s="98" cm="1">
        <f t="array" aca="1" ref="AV41" ca="1">INDIRECT(ADDRESS(CELL("row", INDEX('Drugs properties'!$A:$A, MATCH($D41, 'Drugs properties'!$A:$A, 0), 0)), 8, 4, TRUE, "Drugs properties"))</f>
        <v>7</v>
      </c>
      <c r="AW41" s="98" cm="1">
        <f t="array" aca="1" ref="AW41" ca="1">INDIRECT(ADDRESS(CELL("row", INDEX('Drugs properties'!$A:$A, MATCH($D41, 'Drugs properties'!$A:$A, 0), 0)), 9, 4, TRUE, "Drugs properties"))</f>
        <v>23</v>
      </c>
      <c r="AX41" s="105" cm="1">
        <f t="array" aca="1" ref="AX41" ca="1">INDIRECT(ADDRESS(CELL("row", INDEX('Drugs properties'!$A:$A, MATCH($D41, 'Drugs properties'!$A:$A, 0), 0)), 11, 4, TRUE, "Drugs properties"))</f>
        <v>15227</v>
      </c>
      <c r="AY41" s="102" cm="1">
        <f t="array" aca="1" ref="AY41" ca="1">INDIRECT(ADDRESS(CELL("row", INDEX('Drugs properties'!$A:$A, MATCH($D41, 'Drugs properties'!$A:$A, 0), 0)), 12, 4, TRUE, "Drugs properties"))</f>
        <v>2229</v>
      </c>
      <c r="AZ41" s="102" cm="1">
        <f t="array" aca="1" ref="AZ41" ca="1">INDIRECT(ADDRESS(CELL("row", INDEX('Drugs properties'!$A:$A, MATCH($D41, 'Drugs properties'!$A:$A, 0), 0)), 13, 4, TRUE, "Drugs properties"))</f>
        <v>251</v>
      </c>
      <c r="BA41" s="109" cm="1">
        <f t="array" aca="1" ref="BA41" ca="1">INDIRECT(ADDRESS(CELL("row", INDEX('Drugs properties'!$A:$A, MATCH($D41, 'Drugs properties'!$A:$A, 0), 0)), 14, 4, TRUE, "Drugs properties"))</f>
        <v>10</v>
      </c>
    </row>
    <row r="42" spans="1:53" s="3" customFormat="1" ht="60" x14ac:dyDescent="0.25">
      <c r="A42" s="15">
        <v>40</v>
      </c>
      <c r="B42" s="15" t="s">
        <v>650</v>
      </c>
      <c r="C42" s="32">
        <v>14556883</v>
      </c>
      <c r="D42" s="34" t="s">
        <v>59</v>
      </c>
      <c r="E42" s="16">
        <v>700</v>
      </c>
      <c r="F42" s="16"/>
      <c r="G42" s="16" t="s">
        <v>19</v>
      </c>
      <c r="H42" s="16" t="s">
        <v>652</v>
      </c>
      <c r="I42" s="16"/>
      <c r="J42" s="16"/>
      <c r="K42" s="16"/>
      <c r="L42" s="16"/>
      <c r="M42" s="35"/>
      <c r="N42" s="43">
        <v>31</v>
      </c>
      <c r="O42" s="17" t="s">
        <v>96</v>
      </c>
      <c r="P42" s="44" t="s">
        <v>126</v>
      </c>
      <c r="Q42" s="49"/>
      <c r="R42" s="18">
        <v>70</v>
      </c>
      <c r="S42" s="18"/>
      <c r="T42" s="50"/>
      <c r="U42" s="55"/>
      <c r="V42" s="19"/>
      <c r="W42" s="56">
        <v>510</v>
      </c>
      <c r="X42" s="61"/>
      <c r="Y42" s="20"/>
      <c r="Z42" s="20"/>
      <c r="AA42" s="20"/>
      <c r="AB42" s="20"/>
      <c r="AC42" s="20"/>
      <c r="AD42" s="20"/>
      <c r="AE42" s="20"/>
      <c r="AF42" s="20"/>
      <c r="AG42" s="20"/>
      <c r="AH42" s="20"/>
      <c r="AI42" s="20"/>
      <c r="AJ42" s="62"/>
      <c r="AK42" s="67" t="s">
        <v>655</v>
      </c>
      <c r="AL42" s="21"/>
      <c r="AM42" s="81" t="s">
        <v>2312</v>
      </c>
      <c r="AN42" s="68"/>
      <c r="AO42" s="72"/>
      <c r="AP42" s="98" t="str" cm="1">
        <f t="array" aca="1" ref="AP42" ca="1">INDIRECT(ADDRESS(CELL("row", INDEX('Drugs properties'!$A:$A, MATCH($D42, 'Drugs properties'!$A:$A, 0), 0)), 2, 4, TRUE, "Drugs properties"))</f>
        <v>CCC(=O)C(CC(C)N(C)C)(C1=CC=CC=C1)C2=CC=CC=C2</v>
      </c>
      <c r="AQ42" s="98" cm="1">
        <f t="array" aca="1" ref="AQ42" ca="1">INDIRECT(ADDRESS(CELL("row", INDEX('Drugs properties'!$A:$A, MATCH($D42, 'Drugs properties'!$A:$A, 0), 0)), 3, 4, TRUE, "Drugs properties"))</f>
        <v>309.45</v>
      </c>
      <c r="AR42" s="98" cm="1">
        <f t="array" aca="1" ref="AR42" ca="1">INDIRECT(ADDRESS(CELL("row", INDEX('Drugs properties'!$A:$A, MATCH($D42, 'Drugs properties'!$A:$A, 0), 0)), 4, 4, TRUE, "Drugs properties"))</f>
        <v>20.309999999999999</v>
      </c>
      <c r="AS42" s="98" cm="1">
        <f t="array" aca="1" ref="AS42" ca="1">INDIRECT(ADDRESS(CELL("row", INDEX('Drugs properties'!$A:$A, MATCH($D42, 'Drugs properties'!$A:$A, 0), 0)), 5, 4, TRUE, "Drugs properties"))</f>
        <v>4.0599999999999996</v>
      </c>
      <c r="AT42" s="98" cm="1">
        <f t="array" aca="1" ref="AT42" ca="1">INDIRECT(ADDRESS(CELL("row", INDEX('Drugs properties'!$A:$A, MATCH($D42, 'Drugs properties'!$A:$A, 0), 0)), 6, 4, TRUE, "Drugs properties"))</f>
        <v>2</v>
      </c>
      <c r="AU42" s="98" cm="1">
        <f t="array" aca="1" ref="AU42" ca="1">INDIRECT(ADDRESS(CELL("row", INDEX('Drugs properties'!$A:$A, MATCH($D42, 'Drugs properties'!$A:$A, 0), 0)), 7, 4, TRUE, "Drugs properties"))</f>
        <v>0</v>
      </c>
      <c r="AV42" s="98" cm="1">
        <f t="array" aca="1" ref="AV42" ca="1">INDIRECT(ADDRESS(CELL("row", INDEX('Drugs properties'!$A:$A, MATCH($D42, 'Drugs properties'!$A:$A, 0), 0)), 8, 4, TRUE, "Drugs properties"))</f>
        <v>7</v>
      </c>
      <c r="AW42" s="98" cm="1">
        <f t="array" aca="1" ref="AW42" ca="1">INDIRECT(ADDRESS(CELL("row", INDEX('Drugs properties'!$A:$A, MATCH($D42, 'Drugs properties'!$A:$A, 0), 0)), 9, 4, TRUE, "Drugs properties"))</f>
        <v>23</v>
      </c>
      <c r="AX42" s="105" cm="1">
        <f t="array" aca="1" ref="AX42" ca="1">INDIRECT(ADDRESS(CELL("row", INDEX('Drugs properties'!$A:$A, MATCH($D42, 'Drugs properties'!$A:$A, 0), 0)), 11, 4, TRUE, "Drugs properties"))</f>
        <v>15227</v>
      </c>
      <c r="AY42" s="102" cm="1">
        <f t="array" aca="1" ref="AY42" ca="1">INDIRECT(ADDRESS(CELL("row", INDEX('Drugs properties'!$A:$A, MATCH($D42, 'Drugs properties'!$A:$A, 0), 0)), 12, 4, TRUE, "Drugs properties"))</f>
        <v>2229</v>
      </c>
      <c r="AZ42" s="102" cm="1">
        <f t="array" aca="1" ref="AZ42" ca="1">INDIRECT(ADDRESS(CELL("row", INDEX('Drugs properties'!$A:$A, MATCH($D42, 'Drugs properties'!$A:$A, 0), 0)), 13, 4, TRUE, "Drugs properties"))</f>
        <v>251</v>
      </c>
      <c r="BA42" s="109" cm="1">
        <f t="array" aca="1" ref="BA42" ca="1">INDIRECT(ADDRESS(CELL("row", INDEX('Drugs properties'!$A:$A, MATCH($D42, 'Drugs properties'!$A:$A, 0), 0)), 14, 4, TRUE, "Drugs properties"))</f>
        <v>10</v>
      </c>
    </row>
    <row r="43" spans="1:53" s="3" customFormat="1" ht="60" x14ac:dyDescent="0.25">
      <c r="A43" s="15">
        <v>41</v>
      </c>
      <c r="B43" s="15" t="s">
        <v>656</v>
      </c>
      <c r="C43" s="32">
        <v>19326637</v>
      </c>
      <c r="D43" s="34" t="s">
        <v>65</v>
      </c>
      <c r="E43" s="16">
        <v>2</v>
      </c>
      <c r="F43" s="16"/>
      <c r="G43" s="16" t="s">
        <v>19</v>
      </c>
      <c r="H43" s="16" t="s">
        <v>1246</v>
      </c>
      <c r="I43" s="16" t="s">
        <v>3299</v>
      </c>
      <c r="J43" s="16" t="s">
        <v>3298</v>
      </c>
      <c r="K43" s="16"/>
      <c r="L43" s="16"/>
      <c r="M43" s="35"/>
      <c r="N43" s="43">
        <v>74</v>
      </c>
      <c r="O43" s="17" t="s">
        <v>96</v>
      </c>
      <c r="P43" s="44" t="s">
        <v>127</v>
      </c>
      <c r="Q43" s="49" t="s">
        <v>131</v>
      </c>
      <c r="R43" s="18">
        <v>45</v>
      </c>
      <c r="S43" s="18"/>
      <c r="T43" s="50"/>
      <c r="U43" s="55"/>
      <c r="V43" s="19">
        <v>590</v>
      </c>
      <c r="W43" s="56">
        <v>579</v>
      </c>
      <c r="X43" s="61"/>
      <c r="Y43" s="20"/>
      <c r="Z43" s="20"/>
      <c r="AA43" s="20"/>
      <c r="AB43" s="20"/>
      <c r="AC43" s="20">
        <v>3.9</v>
      </c>
      <c r="AD43" s="20">
        <v>1.9</v>
      </c>
      <c r="AE43" s="20"/>
      <c r="AF43" s="20"/>
      <c r="AG43" s="20"/>
      <c r="AH43" s="20"/>
      <c r="AI43" s="20"/>
      <c r="AJ43" s="62"/>
      <c r="AK43" s="67" t="s">
        <v>1247</v>
      </c>
      <c r="AL43" s="21"/>
      <c r="AM43" s="21"/>
      <c r="AN43" s="68"/>
      <c r="AO43" s="72" t="s">
        <v>132</v>
      </c>
      <c r="AP43" s="98" t="str" cm="1">
        <f t="array" aca="1" ref="AP43" ca="1">INDIRECT(ADDRESS(CELL("row", INDEX('Drugs properties'!$A:$A, MATCH($D43, 'Drugs properties'!$A:$A, 0), 0)), 2, 4, TRUE, "Drugs properties"))</f>
        <v>C1CN(CCC1(C2=CC=C(C=C2)Cl)O)CCCC(=O)C3=CC=C(C=C3)F</v>
      </c>
      <c r="AQ43" s="98" cm="1">
        <f t="array" aca="1" ref="AQ43" ca="1">INDIRECT(ADDRESS(CELL("row", INDEX('Drugs properties'!$A:$A, MATCH($D43, 'Drugs properties'!$A:$A, 0), 0)), 3, 4, TRUE, "Drugs properties"))</f>
        <v>375.86</v>
      </c>
      <c r="AR43" s="98" cm="1">
        <f t="array" aca="1" ref="AR43" ca="1">INDIRECT(ADDRESS(CELL("row", INDEX('Drugs properties'!$A:$A, MATCH($D43, 'Drugs properties'!$A:$A, 0), 0)), 4, 4, TRUE, "Drugs properties"))</f>
        <v>40.54</v>
      </c>
      <c r="AS43" s="98" cm="1">
        <f t="array" aca="1" ref="AS43" ca="1">INDIRECT(ADDRESS(CELL("row", INDEX('Drugs properties'!$A:$A, MATCH($D43, 'Drugs properties'!$A:$A, 0), 0)), 5, 4, TRUE, "Drugs properties"))</f>
        <v>4.22</v>
      </c>
      <c r="AT43" s="98" cm="1">
        <f t="array" aca="1" ref="AT43" ca="1">INDIRECT(ADDRESS(CELL("row", INDEX('Drugs properties'!$A:$A, MATCH($D43, 'Drugs properties'!$A:$A, 0), 0)), 6, 4, TRUE, "Drugs properties"))</f>
        <v>4</v>
      </c>
      <c r="AU43" s="98" cm="1">
        <f t="array" aca="1" ref="AU43" ca="1">INDIRECT(ADDRESS(CELL("row", INDEX('Drugs properties'!$A:$A, MATCH($D43, 'Drugs properties'!$A:$A, 0), 0)), 7, 4, TRUE, "Drugs properties"))</f>
        <v>1</v>
      </c>
      <c r="AV43" s="98" cm="1">
        <f t="array" aca="1" ref="AV43" ca="1">INDIRECT(ADDRESS(CELL("row", INDEX('Drugs properties'!$A:$A, MATCH($D43, 'Drugs properties'!$A:$A, 0), 0)), 8, 4, TRUE, "Drugs properties"))</f>
        <v>6</v>
      </c>
      <c r="AW43" s="98" cm="1">
        <f t="array" aca="1" ref="AW43" ca="1">INDIRECT(ADDRESS(CELL("row", INDEX('Drugs properties'!$A:$A, MATCH($D43, 'Drugs properties'!$A:$A, 0), 0)), 9, 4, TRUE, "Drugs properties"))</f>
        <v>26</v>
      </c>
      <c r="AX43" s="105" cm="1">
        <f t="array" aca="1" ref="AX43" ca="1">INDIRECT(ADDRESS(CELL("row", INDEX('Drugs properties'!$A:$A, MATCH($D43, 'Drugs properties'!$A:$A, 0), 0)), 11, 4, TRUE, "Drugs properties"))</f>
        <v>24265</v>
      </c>
      <c r="AY43" s="102" cm="1">
        <f t="array" aca="1" ref="AY43" ca="1">INDIRECT(ADDRESS(CELL("row", INDEX('Drugs properties'!$A:$A, MATCH($D43, 'Drugs properties'!$A:$A, 0), 0)), 12, 4, TRUE, "Drugs properties"))</f>
        <v>2825</v>
      </c>
      <c r="AZ43" s="102" cm="1">
        <f t="array" aca="1" ref="AZ43" ca="1">INDIRECT(ADDRESS(CELL("row", INDEX('Drugs properties'!$A:$A, MATCH($D43, 'Drugs properties'!$A:$A, 0), 0)), 13, 4, TRUE, "Drugs properties"))</f>
        <v>239</v>
      </c>
      <c r="BA43" s="109" cm="1">
        <f t="array" aca="1" ref="BA43" ca="1">INDIRECT(ADDRESS(CELL("row", INDEX('Drugs properties'!$A:$A, MATCH($D43, 'Drugs properties'!$A:$A, 0), 0)), 14, 4, TRUE, "Drugs properties"))</f>
        <v>35</v>
      </c>
    </row>
    <row r="44" spans="1:53" s="3" customFormat="1" ht="60" x14ac:dyDescent="0.25">
      <c r="A44" s="15">
        <v>42</v>
      </c>
      <c r="B44" s="15" t="s">
        <v>657</v>
      </c>
      <c r="C44" s="32">
        <v>20177760</v>
      </c>
      <c r="D44" s="34" t="s">
        <v>59</v>
      </c>
      <c r="E44" s="16">
        <v>100</v>
      </c>
      <c r="F44" s="16"/>
      <c r="G44" s="16" t="s">
        <v>19</v>
      </c>
      <c r="H44" s="16" t="s">
        <v>24</v>
      </c>
      <c r="I44" s="16"/>
      <c r="J44" s="16"/>
      <c r="K44" s="16"/>
      <c r="L44" s="16"/>
      <c r="M44" s="35"/>
      <c r="N44" s="43">
        <v>56</v>
      </c>
      <c r="O44" s="17" t="s">
        <v>96</v>
      </c>
      <c r="P44" s="44" t="s">
        <v>128</v>
      </c>
      <c r="Q44" s="49" t="s">
        <v>24</v>
      </c>
      <c r="R44" s="18"/>
      <c r="S44" s="18"/>
      <c r="T44" s="50"/>
      <c r="U44" s="55"/>
      <c r="V44" s="19"/>
      <c r="W44" s="56">
        <v>620</v>
      </c>
      <c r="X44" s="61"/>
      <c r="Y44" s="20"/>
      <c r="Z44" s="20"/>
      <c r="AA44" s="20"/>
      <c r="AB44" s="20"/>
      <c r="AC44" s="20"/>
      <c r="AD44" s="20"/>
      <c r="AE44" s="20"/>
      <c r="AF44" s="20"/>
      <c r="AG44" s="20"/>
      <c r="AH44" s="20"/>
      <c r="AI44" s="20"/>
      <c r="AJ44" s="62"/>
      <c r="AK44" s="67"/>
      <c r="AL44" s="21"/>
      <c r="AM44" s="21"/>
      <c r="AN44" s="68"/>
      <c r="AO44" s="72"/>
      <c r="AP44" s="98" t="str" cm="1">
        <f t="array" aca="1" ref="AP44" ca="1">INDIRECT(ADDRESS(CELL("row", INDEX('Drugs properties'!$A:$A, MATCH($D44, 'Drugs properties'!$A:$A, 0), 0)), 2, 4, TRUE, "Drugs properties"))</f>
        <v>CCC(=O)C(CC(C)N(C)C)(C1=CC=CC=C1)C2=CC=CC=C2</v>
      </c>
      <c r="AQ44" s="98" cm="1">
        <f t="array" aca="1" ref="AQ44" ca="1">INDIRECT(ADDRESS(CELL("row", INDEX('Drugs properties'!$A:$A, MATCH($D44, 'Drugs properties'!$A:$A, 0), 0)), 3, 4, TRUE, "Drugs properties"))</f>
        <v>309.45</v>
      </c>
      <c r="AR44" s="98" cm="1">
        <f t="array" aca="1" ref="AR44" ca="1">INDIRECT(ADDRESS(CELL("row", INDEX('Drugs properties'!$A:$A, MATCH($D44, 'Drugs properties'!$A:$A, 0), 0)), 4, 4, TRUE, "Drugs properties"))</f>
        <v>20.309999999999999</v>
      </c>
      <c r="AS44" s="98" cm="1">
        <f t="array" aca="1" ref="AS44" ca="1">INDIRECT(ADDRESS(CELL("row", INDEX('Drugs properties'!$A:$A, MATCH($D44, 'Drugs properties'!$A:$A, 0), 0)), 5, 4, TRUE, "Drugs properties"))</f>
        <v>4.0599999999999996</v>
      </c>
      <c r="AT44" s="98" cm="1">
        <f t="array" aca="1" ref="AT44" ca="1">INDIRECT(ADDRESS(CELL("row", INDEX('Drugs properties'!$A:$A, MATCH($D44, 'Drugs properties'!$A:$A, 0), 0)), 6, 4, TRUE, "Drugs properties"))</f>
        <v>2</v>
      </c>
      <c r="AU44" s="98" cm="1">
        <f t="array" aca="1" ref="AU44" ca="1">INDIRECT(ADDRESS(CELL("row", INDEX('Drugs properties'!$A:$A, MATCH($D44, 'Drugs properties'!$A:$A, 0), 0)), 7, 4, TRUE, "Drugs properties"))</f>
        <v>0</v>
      </c>
      <c r="AV44" s="98" cm="1">
        <f t="array" aca="1" ref="AV44" ca="1">INDIRECT(ADDRESS(CELL("row", INDEX('Drugs properties'!$A:$A, MATCH($D44, 'Drugs properties'!$A:$A, 0), 0)), 8, 4, TRUE, "Drugs properties"))</f>
        <v>7</v>
      </c>
      <c r="AW44" s="98" cm="1">
        <f t="array" aca="1" ref="AW44" ca="1">INDIRECT(ADDRESS(CELL("row", INDEX('Drugs properties'!$A:$A, MATCH($D44, 'Drugs properties'!$A:$A, 0), 0)), 9, 4, TRUE, "Drugs properties"))</f>
        <v>23</v>
      </c>
      <c r="AX44" s="105" cm="1">
        <f t="array" aca="1" ref="AX44" ca="1">INDIRECT(ADDRESS(CELL("row", INDEX('Drugs properties'!$A:$A, MATCH($D44, 'Drugs properties'!$A:$A, 0), 0)), 11, 4, TRUE, "Drugs properties"))</f>
        <v>15227</v>
      </c>
      <c r="AY44" s="102" cm="1">
        <f t="array" aca="1" ref="AY44" ca="1">INDIRECT(ADDRESS(CELL("row", INDEX('Drugs properties'!$A:$A, MATCH($D44, 'Drugs properties'!$A:$A, 0), 0)), 12, 4, TRUE, "Drugs properties"))</f>
        <v>2229</v>
      </c>
      <c r="AZ44" s="102" cm="1">
        <f t="array" aca="1" ref="AZ44" ca="1">INDIRECT(ADDRESS(CELL("row", INDEX('Drugs properties'!$A:$A, MATCH($D44, 'Drugs properties'!$A:$A, 0), 0)), 13, 4, TRUE, "Drugs properties"))</f>
        <v>251</v>
      </c>
      <c r="BA44" s="109" cm="1">
        <f t="array" aca="1" ref="BA44" ca="1">INDIRECT(ADDRESS(CELL("row", INDEX('Drugs properties'!$A:$A, MATCH($D44, 'Drugs properties'!$A:$A, 0), 0)), 14, 4, TRUE, "Drugs properties"))</f>
        <v>10</v>
      </c>
    </row>
    <row r="45" spans="1:53" s="3" customFormat="1" ht="60" x14ac:dyDescent="0.25">
      <c r="A45" s="15">
        <v>43</v>
      </c>
      <c r="B45" s="15" t="s">
        <v>657</v>
      </c>
      <c r="C45" s="32">
        <v>20177760</v>
      </c>
      <c r="D45" s="34" t="s">
        <v>59</v>
      </c>
      <c r="E45" s="16">
        <v>90</v>
      </c>
      <c r="F45" s="16"/>
      <c r="G45" s="16" t="s">
        <v>19</v>
      </c>
      <c r="H45" s="16"/>
      <c r="I45" s="16"/>
      <c r="J45" s="16"/>
      <c r="K45" s="16"/>
      <c r="L45" s="16"/>
      <c r="M45" s="35"/>
      <c r="N45" s="43">
        <v>60</v>
      </c>
      <c r="O45" s="17" t="s">
        <v>96</v>
      </c>
      <c r="P45" s="44" t="s">
        <v>128</v>
      </c>
      <c r="Q45" s="49"/>
      <c r="R45" s="18"/>
      <c r="S45" s="18"/>
      <c r="T45" s="50"/>
      <c r="U45" s="55"/>
      <c r="V45" s="19"/>
      <c r="W45" s="56">
        <v>608</v>
      </c>
      <c r="X45" s="61"/>
      <c r="Y45" s="20"/>
      <c r="Z45" s="20"/>
      <c r="AA45" s="20"/>
      <c r="AB45" s="20"/>
      <c r="AC45" s="20">
        <v>3.3</v>
      </c>
      <c r="AD45" s="20"/>
      <c r="AE45" s="20"/>
      <c r="AF45" s="20"/>
      <c r="AG45" s="20"/>
      <c r="AH45" s="20"/>
      <c r="AI45" s="20"/>
      <c r="AJ45" s="62"/>
      <c r="AK45" s="67"/>
      <c r="AL45" s="21"/>
      <c r="AM45" s="21"/>
      <c r="AN45" s="68"/>
      <c r="AO45" s="72"/>
      <c r="AP45" s="98" t="str" cm="1">
        <f t="array" aca="1" ref="AP45" ca="1">INDIRECT(ADDRESS(CELL("row", INDEX('Drugs properties'!$A:$A, MATCH($D45, 'Drugs properties'!$A:$A, 0), 0)), 2, 4, TRUE, "Drugs properties"))</f>
        <v>CCC(=O)C(CC(C)N(C)C)(C1=CC=CC=C1)C2=CC=CC=C2</v>
      </c>
      <c r="AQ45" s="98" cm="1">
        <f t="array" aca="1" ref="AQ45" ca="1">INDIRECT(ADDRESS(CELL("row", INDEX('Drugs properties'!$A:$A, MATCH($D45, 'Drugs properties'!$A:$A, 0), 0)), 3, 4, TRUE, "Drugs properties"))</f>
        <v>309.45</v>
      </c>
      <c r="AR45" s="98" cm="1">
        <f t="array" aca="1" ref="AR45" ca="1">INDIRECT(ADDRESS(CELL("row", INDEX('Drugs properties'!$A:$A, MATCH($D45, 'Drugs properties'!$A:$A, 0), 0)), 4, 4, TRUE, "Drugs properties"))</f>
        <v>20.309999999999999</v>
      </c>
      <c r="AS45" s="98" cm="1">
        <f t="array" aca="1" ref="AS45" ca="1">INDIRECT(ADDRESS(CELL("row", INDEX('Drugs properties'!$A:$A, MATCH($D45, 'Drugs properties'!$A:$A, 0), 0)), 5, 4, TRUE, "Drugs properties"))</f>
        <v>4.0599999999999996</v>
      </c>
      <c r="AT45" s="98" cm="1">
        <f t="array" aca="1" ref="AT45" ca="1">INDIRECT(ADDRESS(CELL("row", INDEX('Drugs properties'!$A:$A, MATCH($D45, 'Drugs properties'!$A:$A, 0), 0)), 6, 4, TRUE, "Drugs properties"))</f>
        <v>2</v>
      </c>
      <c r="AU45" s="98" cm="1">
        <f t="array" aca="1" ref="AU45" ca="1">INDIRECT(ADDRESS(CELL("row", INDEX('Drugs properties'!$A:$A, MATCH($D45, 'Drugs properties'!$A:$A, 0), 0)), 7, 4, TRUE, "Drugs properties"))</f>
        <v>0</v>
      </c>
      <c r="AV45" s="98" cm="1">
        <f t="array" aca="1" ref="AV45" ca="1">INDIRECT(ADDRESS(CELL("row", INDEX('Drugs properties'!$A:$A, MATCH($D45, 'Drugs properties'!$A:$A, 0), 0)), 8, 4, TRUE, "Drugs properties"))</f>
        <v>7</v>
      </c>
      <c r="AW45" s="98" cm="1">
        <f t="array" aca="1" ref="AW45" ca="1">INDIRECT(ADDRESS(CELL("row", INDEX('Drugs properties'!$A:$A, MATCH($D45, 'Drugs properties'!$A:$A, 0), 0)), 9, 4, TRUE, "Drugs properties"))</f>
        <v>23</v>
      </c>
      <c r="AX45" s="105" cm="1">
        <f t="array" aca="1" ref="AX45" ca="1">INDIRECT(ADDRESS(CELL("row", INDEX('Drugs properties'!$A:$A, MATCH($D45, 'Drugs properties'!$A:$A, 0), 0)), 11, 4, TRUE, "Drugs properties"))</f>
        <v>15227</v>
      </c>
      <c r="AY45" s="102" cm="1">
        <f t="array" aca="1" ref="AY45" ca="1">INDIRECT(ADDRESS(CELL("row", INDEX('Drugs properties'!$A:$A, MATCH($D45, 'Drugs properties'!$A:$A, 0), 0)), 12, 4, TRUE, "Drugs properties"))</f>
        <v>2229</v>
      </c>
      <c r="AZ45" s="102" cm="1">
        <f t="array" aca="1" ref="AZ45" ca="1">INDIRECT(ADDRESS(CELL("row", INDEX('Drugs properties'!$A:$A, MATCH($D45, 'Drugs properties'!$A:$A, 0), 0)), 13, 4, TRUE, "Drugs properties"))</f>
        <v>251</v>
      </c>
      <c r="BA45" s="109" cm="1">
        <f t="array" aca="1" ref="BA45" ca="1">INDIRECT(ADDRESS(CELL("row", INDEX('Drugs properties'!$A:$A, MATCH($D45, 'Drugs properties'!$A:$A, 0), 0)), 14, 4, TRUE, "Drugs properties"))</f>
        <v>10</v>
      </c>
    </row>
    <row r="46" spans="1:53" s="3" customFormat="1" ht="60" x14ac:dyDescent="0.25">
      <c r="A46" s="15">
        <v>44</v>
      </c>
      <c r="B46" s="15" t="s">
        <v>657</v>
      </c>
      <c r="C46" s="32">
        <v>20177760</v>
      </c>
      <c r="D46" s="34" t="s">
        <v>59</v>
      </c>
      <c r="E46" s="16">
        <v>80</v>
      </c>
      <c r="F46" s="16"/>
      <c r="G46" s="16" t="s">
        <v>19</v>
      </c>
      <c r="H46" s="16" t="s">
        <v>659</v>
      </c>
      <c r="I46" s="16"/>
      <c r="J46" s="16"/>
      <c r="K46" s="16"/>
      <c r="L46" s="16"/>
      <c r="M46" s="35"/>
      <c r="N46" s="43">
        <v>52</v>
      </c>
      <c r="O46" s="17" t="s">
        <v>96</v>
      </c>
      <c r="P46" s="44" t="s">
        <v>658</v>
      </c>
      <c r="Q46" s="49"/>
      <c r="R46" s="18"/>
      <c r="S46" s="18"/>
      <c r="T46" s="50"/>
      <c r="U46" s="55"/>
      <c r="V46" s="19"/>
      <c r="W46" s="56">
        <v>664</v>
      </c>
      <c r="X46" s="61"/>
      <c r="Y46" s="20"/>
      <c r="Z46" s="20"/>
      <c r="AA46" s="20"/>
      <c r="AB46" s="20"/>
      <c r="AC46" s="20"/>
      <c r="AD46" s="20"/>
      <c r="AE46" s="20"/>
      <c r="AF46" s="20"/>
      <c r="AG46" s="20"/>
      <c r="AH46" s="20"/>
      <c r="AI46" s="20"/>
      <c r="AJ46" s="62"/>
      <c r="AK46" s="67"/>
      <c r="AL46" s="21"/>
      <c r="AM46" s="21"/>
      <c r="AN46" s="68"/>
      <c r="AO46" s="72"/>
      <c r="AP46" s="98" t="str" cm="1">
        <f t="array" aca="1" ref="AP46" ca="1">INDIRECT(ADDRESS(CELL("row", INDEX('Drugs properties'!$A:$A, MATCH($D46, 'Drugs properties'!$A:$A, 0), 0)), 2, 4, TRUE, "Drugs properties"))</f>
        <v>CCC(=O)C(CC(C)N(C)C)(C1=CC=CC=C1)C2=CC=CC=C2</v>
      </c>
      <c r="AQ46" s="98" cm="1">
        <f t="array" aca="1" ref="AQ46" ca="1">INDIRECT(ADDRESS(CELL("row", INDEX('Drugs properties'!$A:$A, MATCH($D46, 'Drugs properties'!$A:$A, 0), 0)), 3, 4, TRUE, "Drugs properties"))</f>
        <v>309.45</v>
      </c>
      <c r="AR46" s="98" cm="1">
        <f t="array" aca="1" ref="AR46" ca="1">INDIRECT(ADDRESS(CELL("row", INDEX('Drugs properties'!$A:$A, MATCH($D46, 'Drugs properties'!$A:$A, 0), 0)), 4, 4, TRUE, "Drugs properties"))</f>
        <v>20.309999999999999</v>
      </c>
      <c r="AS46" s="98" cm="1">
        <f t="array" aca="1" ref="AS46" ca="1">INDIRECT(ADDRESS(CELL("row", INDEX('Drugs properties'!$A:$A, MATCH($D46, 'Drugs properties'!$A:$A, 0), 0)), 5, 4, TRUE, "Drugs properties"))</f>
        <v>4.0599999999999996</v>
      </c>
      <c r="AT46" s="98" cm="1">
        <f t="array" aca="1" ref="AT46" ca="1">INDIRECT(ADDRESS(CELL("row", INDEX('Drugs properties'!$A:$A, MATCH($D46, 'Drugs properties'!$A:$A, 0), 0)), 6, 4, TRUE, "Drugs properties"))</f>
        <v>2</v>
      </c>
      <c r="AU46" s="98" cm="1">
        <f t="array" aca="1" ref="AU46" ca="1">INDIRECT(ADDRESS(CELL("row", INDEX('Drugs properties'!$A:$A, MATCH($D46, 'Drugs properties'!$A:$A, 0), 0)), 7, 4, TRUE, "Drugs properties"))</f>
        <v>0</v>
      </c>
      <c r="AV46" s="98" cm="1">
        <f t="array" aca="1" ref="AV46" ca="1">INDIRECT(ADDRESS(CELL("row", INDEX('Drugs properties'!$A:$A, MATCH($D46, 'Drugs properties'!$A:$A, 0), 0)), 8, 4, TRUE, "Drugs properties"))</f>
        <v>7</v>
      </c>
      <c r="AW46" s="98" cm="1">
        <f t="array" aca="1" ref="AW46" ca="1">INDIRECT(ADDRESS(CELL("row", INDEX('Drugs properties'!$A:$A, MATCH($D46, 'Drugs properties'!$A:$A, 0), 0)), 9, 4, TRUE, "Drugs properties"))</f>
        <v>23</v>
      </c>
      <c r="AX46" s="105" cm="1">
        <f t="array" aca="1" ref="AX46" ca="1">INDIRECT(ADDRESS(CELL("row", INDEX('Drugs properties'!$A:$A, MATCH($D46, 'Drugs properties'!$A:$A, 0), 0)), 11, 4, TRUE, "Drugs properties"))</f>
        <v>15227</v>
      </c>
      <c r="AY46" s="102" cm="1">
        <f t="array" aca="1" ref="AY46" ca="1">INDIRECT(ADDRESS(CELL("row", INDEX('Drugs properties'!$A:$A, MATCH($D46, 'Drugs properties'!$A:$A, 0), 0)), 12, 4, TRUE, "Drugs properties"))</f>
        <v>2229</v>
      </c>
      <c r="AZ46" s="102" cm="1">
        <f t="array" aca="1" ref="AZ46" ca="1">INDIRECT(ADDRESS(CELL("row", INDEX('Drugs properties'!$A:$A, MATCH($D46, 'Drugs properties'!$A:$A, 0), 0)), 13, 4, TRUE, "Drugs properties"))</f>
        <v>251</v>
      </c>
      <c r="BA46" s="109" cm="1">
        <f t="array" aca="1" ref="BA46" ca="1">INDIRECT(ADDRESS(CELL("row", INDEX('Drugs properties'!$A:$A, MATCH($D46, 'Drugs properties'!$A:$A, 0), 0)), 14, 4, TRUE, "Drugs properties"))</f>
        <v>10</v>
      </c>
    </row>
    <row r="47" spans="1:53" s="3" customFormat="1" ht="60" x14ac:dyDescent="0.25">
      <c r="A47" s="15">
        <v>45</v>
      </c>
      <c r="B47" s="15" t="s">
        <v>657</v>
      </c>
      <c r="C47" s="32">
        <v>20177760</v>
      </c>
      <c r="D47" s="34" t="s">
        <v>59</v>
      </c>
      <c r="E47" s="16">
        <v>160</v>
      </c>
      <c r="F47" s="16"/>
      <c r="G47" s="16" t="s">
        <v>19</v>
      </c>
      <c r="H47" s="16"/>
      <c r="I47" s="16"/>
      <c r="J47" s="16"/>
      <c r="K47" s="16"/>
      <c r="L47" s="16"/>
      <c r="M47" s="35"/>
      <c r="N47" s="43">
        <v>50</v>
      </c>
      <c r="O47" s="17" t="s">
        <v>96</v>
      </c>
      <c r="P47" s="44" t="s">
        <v>658</v>
      </c>
      <c r="Q47" s="49"/>
      <c r="R47" s="18"/>
      <c r="S47" s="18"/>
      <c r="T47" s="50"/>
      <c r="U47" s="55"/>
      <c r="V47" s="19"/>
      <c r="W47" s="56">
        <v>560</v>
      </c>
      <c r="X47" s="61"/>
      <c r="Y47" s="20"/>
      <c r="Z47" s="20"/>
      <c r="AA47" s="20"/>
      <c r="AB47" s="20"/>
      <c r="AC47" s="20">
        <v>3.3</v>
      </c>
      <c r="AD47" s="20">
        <v>1</v>
      </c>
      <c r="AE47" s="20"/>
      <c r="AF47" s="20"/>
      <c r="AG47" s="20"/>
      <c r="AH47" s="20"/>
      <c r="AI47" s="20"/>
      <c r="AJ47" s="62"/>
      <c r="AK47" s="67"/>
      <c r="AL47" s="21"/>
      <c r="AM47" s="21"/>
      <c r="AN47" s="68"/>
      <c r="AO47" s="72"/>
      <c r="AP47" s="98" t="str" cm="1">
        <f t="array" aca="1" ref="AP47" ca="1">INDIRECT(ADDRESS(CELL("row", INDEX('Drugs properties'!$A:$A, MATCH($D47, 'Drugs properties'!$A:$A, 0), 0)), 2, 4, TRUE, "Drugs properties"))</f>
        <v>CCC(=O)C(CC(C)N(C)C)(C1=CC=CC=C1)C2=CC=CC=C2</v>
      </c>
      <c r="AQ47" s="98" cm="1">
        <f t="array" aca="1" ref="AQ47" ca="1">INDIRECT(ADDRESS(CELL("row", INDEX('Drugs properties'!$A:$A, MATCH($D47, 'Drugs properties'!$A:$A, 0), 0)), 3, 4, TRUE, "Drugs properties"))</f>
        <v>309.45</v>
      </c>
      <c r="AR47" s="98" cm="1">
        <f t="array" aca="1" ref="AR47" ca="1">INDIRECT(ADDRESS(CELL("row", INDEX('Drugs properties'!$A:$A, MATCH($D47, 'Drugs properties'!$A:$A, 0), 0)), 4, 4, TRUE, "Drugs properties"))</f>
        <v>20.309999999999999</v>
      </c>
      <c r="AS47" s="98" cm="1">
        <f t="array" aca="1" ref="AS47" ca="1">INDIRECT(ADDRESS(CELL("row", INDEX('Drugs properties'!$A:$A, MATCH($D47, 'Drugs properties'!$A:$A, 0), 0)), 5, 4, TRUE, "Drugs properties"))</f>
        <v>4.0599999999999996</v>
      </c>
      <c r="AT47" s="98" cm="1">
        <f t="array" aca="1" ref="AT47" ca="1">INDIRECT(ADDRESS(CELL("row", INDEX('Drugs properties'!$A:$A, MATCH($D47, 'Drugs properties'!$A:$A, 0), 0)), 6, 4, TRUE, "Drugs properties"))</f>
        <v>2</v>
      </c>
      <c r="AU47" s="98" cm="1">
        <f t="array" aca="1" ref="AU47" ca="1">INDIRECT(ADDRESS(CELL("row", INDEX('Drugs properties'!$A:$A, MATCH($D47, 'Drugs properties'!$A:$A, 0), 0)), 7, 4, TRUE, "Drugs properties"))</f>
        <v>0</v>
      </c>
      <c r="AV47" s="98" cm="1">
        <f t="array" aca="1" ref="AV47" ca="1">INDIRECT(ADDRESS(CELL("row", INDEX('Drugs properties'!$A:$A, MATCH($D47, 'Drugs properties'!$A:$A, 0), 0)), 8, 4, TRUE, "Drugs properties"))</f>
        <v>7</v>
      </c>
      <c r="AW47" s="98" cm="1">
        <f t="array" aca="1" ref="AW47" ca="1">INDIRECT(ADDRESS(CELL("row", INDEX('Drugs properties'!$A:$A, MATCH($D47, 'Drugs properties'!$A:$A, 0), 0)), 9, 4, TRUE, "Drugs properties"))</f>
        <v>23</v>
      </c>
      <c r="AX47" s="105" cm="1">
        <f t="array" aca="1" ref="AX47" ca="1">INDIRECT(ADDRESS(CELL("row", INDEX('Drugs properties'!$A:$A, MATCH($D47, 'Drugs properties'!$A:$A, 0), 0)), 11, 4, TRUE, "Drugs properties"))</f>
        <v>15227</v>
      </c>
      <c r="AY47" s="102" cm="1">
        <f t="array" aca="1" ref="AY47" ca="1">INDIRECT(ADDRESS(CELL("row", INDEX('Drugs properties'!$A:$A, MATCH($D47, 'Drugs properties'!$A:$A, 0), 0)), 12, 4, TRUE, "Drugs properties"))</f>
        <v>2229</v>
      </c>
      <c r="AZ47" s="102" cm="1">
        <f t="array" aca="1" ref="AZ47" ca="1">INDIRECT(ADDRESS(CELL("row", INDEX('Drugs properties'!$A:$A, MATCH($D47, 'Drugs properties'!$A:$A, 0), 0)), 13, 4, TRUE, "Drugs properties"))</f>
        <v>251</v>
      </c>
      <c r="BA47" s="109" cm="1">
        <f t="array" aca="1" ref="BA47" ca="1">INDIRECT(ADDRESS(CELL("row", INDEX('Drugs properties'!$A:$A, MATCH($D47, 'Drugs properties'!$A:$A, 0), 0)), 14, 4, TRUE, "Drugs properties"))</f>
        <v>10</v>
      </c>
    </row>
    <row r="48" spans="1:53" s="3" customFormat="1" ht="60" x14ac:dyDescent="0.25">
      <c r="A48" s="15">
        <v>46</v>
      </c>
      <c r="B48" s="15" t="s">
        <v>657</v>
      </c>
      <c r="C48" s="32">
        <v>20177760</v>
      </c>
      <c r="D48" s="34" t="s">
        <v>59</v>
      </c>
      <c r="E48" s="16">
        <v>140</v>
      </c>
      <c r="F48" s="16"/>
      <c r="G48" s="16" t="s">
        <v>19</v>
      </c>
      <c r="H48" s="16" t="s">
        <v>660</v>
      </c>
      <c r="I48" s="16"/>
      <c r="J48" s="16"/>
      <c r="K48" s="16"/>
      <c r="L48" s="16"/>
      <c r="M48" s="35"/>
      <c r="N48" s="43">
        <v>43</v>
      </c>
      <c r="O48" s="17" t="s">
        <v>96</v>
      </c>
      <c r="P48" s="44" t="s">
        <v>128</v>
      </c>
      <c r="Q48" s="49"/>
      <c r="R48" s="18"/>
      <c r="S48" s="18"/>
      <c r="T48" s="50"/>
      <c r="U48" s="55"/>
      <c r="V48" s="19"/>
      <c r="W48" s="56">
        <v>480</v>
      </c>
      <c r="X48" s="61"/>
      <c r="Y48" s="20"/>
      <c r="Z48" s="20"/>
      <c r="AA48" s="20"/>
      <c r="AB48" s="20"/>
      <c r="AC48" s="20"/>
      <c r="AD48" s="20"/>
      <c r="AE48" s="20"/>
      <c r="AF48" s="20"/>
      <c r="AG48" s="20"/>
      <c r="AH48" s="20"/>
      <c r="AI48" s="20"/>
      <c r="AJ48" s="62"/>
      <c r="AK48" s="67"/>
      <c r="AL48" s="21"/>
      <c r="AM48" s="21"/>
      <c r="AN48" s="68"/>
      <c r="AO48" s="72"/>
      <c r="AP48" s="98" t="str" cm="1">
        <f t="array" aca="1" ref="AP48" ca="1">INDIRECT(ADDRESS(CELL("row", INDEX('Drugs properties'!$A:$A, MATCH($D48, 'Drugs properties'!$A:$A, 0), 0)), 2, 4, TRUE, "Drugs properties"))</f>
        <v>CCC(=O)C(CC(C)N(C)C)(C1=CC=CC=C1)C2=CC=CC=C2</v>
      </c>
      <c r="AQ48" s="98" cm="1">
        <f t="array" aca="1" ref="AQ48" ca="1">INDIRECT(ADDRESS(CELL("row", INDEX('Drugs properties'!$A:$A, MATCH($D48, 'Drugs properties'!$A:$A, 0), 0)), 3, 4, TRUE, "Drugs properties"))</f>
        <v>309.45</v>
      </c>
      <c r="AR48" s="98" cm="1">
        <f t="array" aca="1" ref="AR48" ca="1">INDIRECT(ADDRESS(CELL("row", INDEX('Drugs properties'!$A:$A, MATCH($D48, 'Drugs properties'!$A:$A, 0), 0)), 4, 4, TRUE, "Drugs properties"))</f>
        <v>20.309999999999999</v>
      </c>
      <c r="AS48" s="98" cm="1">
        <f t="array" aca="1" ref="AS48" ca="1">INDIRECT(ADDRESS(CELL("row", INDEX('Drugs properties'!$A:$A, MATCH($D48, 'Drugs properties'!$A:$A, 0), 0)), 5, 4, TRUE, "Drugs properties"))</f>
        <v>4.0599999999999996</v>
      </c>
      <c r="AT48" s="98" cm="1">
        <f t="array" aca="1" ref="AT48" ca="1">INDIRECT(ADDRESS(CELL("row", INDEX('Drugs properties'!$A:$A, MATCH($D48, 'Drugs properties'!$A:$A, 0), 0)), 6, 4, TRUE, "Drugs properties"))</f>
        <v>2</v>
      </c>
      <c r="AU48" s="98" cm="1">
        <f t="array" aca="1" ref="AU48" ca="1">INDIRECT(ADDRESS(CELL("row", INDEX('Drugs properties'!$A:$A, MATCH($D48, 'Drugs properties'!$A:$A, 0), 0)), 7, 4, TRUE, "Drugs properties"))</f>
        <v>0</v>
      </c>
      <c r="AV48" s="98" cm="1">
        <f t="array" aca="1" ref="AV48" ca="1">INDIRECT(ADDRESS(CELL("row", INDEX('Drugs properties'!$A:$A, MATCH($D48, 'Drugs properties'!$A:$A, 0), 0)), 8, 4, TRUE, "Drugs properties"))</f>
        <v>7</v>
      </c>
      <c r="AW48" s="98" cm="1">
        <f t="array" aca="1" ref="AW48" ca="1">INDIRECT(ADDRESS(CELL("row", INDEX('Drugs properties'!$A:$A, MATCH($D48, 'Drugs properties'!$A:$A, 0), 0)), 9, 4, TRUE, "Drugs properties"))</f>
        <v>23</v>
      </c>
      <c r="AX48" s="105" cm="1">
        <f t="array" aca="1" ref="AX48" ca="1">INDIRECT(ADDRESS(CELL("row", INDEX('Drugs properties'!$A:$A, MATCH($D48, 'Drugs properties'!$A:$A, 0), 0)), 11, 4, TRUE, "Drugs properties"))</f>
        <v>15227</v>
      </c>
      <c r="AY48" s="102" cm="1">
        <f t="array" aca="1" ref="AY48" ca="1">INDIRECT(ADDRESS(CELL("row", INDEX('Drugs properties'!$A:$A, MATCH($D48, 'Drugs properties'!$A:$A, 0), 0)), 12, 4, TRUE, "Drugs properties"))</f>
        <v>2229</v>
      </c>
      <c r="AZ48" s="102" cm="1">
        <f t="array" aca="1" ref="AZ48" ca="1">INDIRECT(ADDRESS(CELL("row", INDEX('Drugs properties'!$A:$A, MATCH($D48, 'Drugs properties'!$A:$A, 0), 0)), 13, 4, TRUE, "Drugs properties"))</f>
        <v>251</v>
      </c>
      <c r="BA48" s="109" cm="1">
        <f t="array" aca="1" ref="BA48" ca="1">INDIRECT(ADDRESS(CELL("row", INDEX('Drugs properties'!$A:$A, MATCH($D48, 'Drugs properties'!$A:$A, 0), 0)), 14, 4, TRUE, "Drugs properties"))</f>
        <v>10</v>
      </c>
    </row>
    <row r="49" spans="1:53" s="3" customFormat="1" ht="60" x14ac:dyDescent="0.25">
      <c r="A49" s="15">
        <v>47</v>
      </c>
      <c r="B49" s="15" t="s">
        <v>657</v>
      </c>
      <c r="C49" s="32">
        <v>20177760</v>
      </c>
      <c r="D49" s="34" t="s">
        <v>59</v>
      </c>
      <c r="E49" s="16">
        <v>200</v>
      </c>
      <c r="F49" s="16"/>
      <c r="G49" s="16" t="s">
        <v>19</v>
      </c>
      <c r="H49" s="16"/>
      <c r="I49" s="16"/>
      <c r="J49" s="16"/>
      <c r="K49" s="16"/>
      <c r="L49" s="16"/>
      <c r="M49" s="35"/>
      <c r="N49" s="43">
        <v>61</v>
      </c>
      <c r="O49" s="17" t="s">
        <v>96</v>
      </c>
      <c r="P49" s="44" t="s">
        <v>128</v>
      </c>
      <c r="Q49" s="49"/>
      <c r="R49" s="18"/>
      <c r="S49" s="18"/>
      <c r="T49" s="50"/>
      <c r="U49" s="55"/>
      <c r="V49" s="19"/>
      <c r="W49" s="56">
        <v>530</v>
      </c>
      <c r="X49" s="61"/>
      <c r="Y49" s="20"/>
      <c r="Z49" s="20"/>
      <c r="AA49" s="20"/>
      <c r="AB49" s="20"/>
      <c r="AC49" s="20"/>
      <c r="AD49" s="20"/>
      <c r="AE49" s="20"/>
      <c r="AF49" s="20"/>
      <c r="AG49" s="20"/>
      <c r="AH49" s="20"/>
      <c r="AI49" s="20"/>
      <c r="AJ49" s="62"/>
      <c r="AK49" s="67"/>
      <c r="AL49" s="21"/>
      <c r="AM49" s="21"/>
      <c r="AN49" s="68"/>
      <c r="AO49" s="72"/>
      <c r="AP49" s="98" t="str" cm="1">
        <f t="array" aca="1" ref="AP49" ca="1">INDIRECT(ADDRESS(CELL("row", INDEX('Drugs properties'!$A:$A, MATCH($D49, 'Drugs properties'!$A:$A, 0), 0)), 2, 4, TRUE, "Drugs properties"))</f>
        <v>CCC(=O)C(CC(C)N(C)C)(C1=CC=CC=C1)C2=CC=CC=C2</v>
      </c>
      <c r="AQ49" s="98" cm="1">
        <f t="array" aca="1" ref="AQ49" ca="1">INDIRECT(ADDRESS(CELL("row", INDEX('Drugs properties'!$A:$A, MATCH($D49, 'Drugs properties'!$A:$A, 0), 0)), 3, 4, TRUE, "Drugs properties"))</f>
        <v>309.45</v>
      </c>
      <c r="AR49" s="98" cm="1">
        <f t="array" aca="1" ref="AR49" ca="1">INDIRECT(ADDRESS(CELL("row", INDEX('Drugs properties'!$A:$A, MATCH($D49, 'Drugs properties'!$A:$A, 0), 0)), 4, 4, TRUE, "Drugs properties"))</f>
        <v>20.309999999999999</v>
      </c>
      <c r="AS49" s="98" cm="1">
        <f t="array" aca="1" ref="AS49" ca="1">INDIRECT(ADDRESS(CELL("row", INDEX('Drugs properties'!$A:$A, MATCH($D49, 'Drugs properties'!$A:$A, 0), 0)), 5, 4, TRUE, "Drugs properties"))</f>
        <v>4.0599999999999996</v>
      </c>
      <c r="AT49" s="98" cm="1">
        <f t="array" aca="1" ref="AT49" ca="1">INDIRECT(ADDRESS(CELL("row", INDEX('Drugs properties'!$A:$A, MATCH($D49, 'Drugs properties'!$A:$A, 0), 0)), 6, 4, TRUE, "Drugs properties"))</f>
        <v>2</v>
      </c>
      <c r="AU49" s="98" cm="1">
        <f t="array" aca="1" ref="AU49" ca="1">INDIRECT(ADDRESS(CELL("row", INDEX('Drugs properties'!$A:$A, MATCH($D49, 'Drugs properties'!$A:$A, 0), 0)), 7, 4, TRUE, "Drugs properties"))</f>
        <v>0</v>
      </c>
      <c r="AV49" s="98" cm="1">
        <f t="array" aca="1" ref="AV49" ca="1">INDIRECT(ADDRESS(CELL("row", INDEX('Drugs properties'!$A:$A, MATCH($D49, 'Drugs properties'!$A:$A, 0), 0)), 8, 4, TRUE, "Drugs properties"))</f>
        <v>7</v>
      </c>
      <c r="AW49" s="98" cm="1">
        <f t="array" aca="1" ref="AW49" ca="1">INDIRECT(ADDRESS(CELL("row", INDEX('Drugs properties'!$A:$A, MATCH($D49, 'Drugs properties'!$A:$A, 0), 0)), 9, 4, TRUE, "Drugs properties"))</f>
        <v>23</v>
      </c>
      <c r="AX49" s="105" cm="1">
        <f t="array" aca="1" ref="AX49" ca="1">INDIRECT(ADDRESS(CELL("row", INDEX('Drugs properties'!$A:$A, MATCH($D49, 'Drugs properties'!$A:$A, 0), 0)), 11, 4, TRUE, "Drugs properties"))</f>
        <v>15227</v>
      </c>
      <c r="AY49" s="102" cm="1">
        <f t="array" aca="1" ref="AY49" ca="1">INDIRECT(ADDRESS(CELL("row", INDEX('Drugs properties'!$A:$A, MATCH($D49, 'Drugs properties'!$A:$A, 0), 0)), 12, 4, TRUE, "Drugs properties"))</f>
        <v>2229</v>
      </c>
      <c r="AZ49" s="102" cm="1">
        <f t="array" aca="1" ref="AZ49" ca="1">INDIRECT(ADDRESS(CELL("row", INDEX('Drugs properties'!$A:$A, MATCH($D49, 'Drugs properties'!$A:$A, 0), 0)), 13, 4, TRUE, "Drugs properties"))</f>
        <v>251</v>
      </c>
      <c r="BA49" s="109" cm="1">
        <f t="array" aca="1" ref="BA49" ca="1">INDIRECT(ADDRESS(CELL("row", INDEX('Drugs properties'!$A:$A, MATCH($D49, 'Drugs properties'!$A:$A, 0), 0)), 14, 4, TRUE, "Drugs properties"))</f>
        <v>10</v>
      </c>
    </row>
    <row r="50" spans="1:53" s="3" customFormat="1" ht="60" x14ac:dyDescent="0.25">
      <c r="A50" s="15">
        <v>48</v>
      </c>
      <c r="B50" s="15" t="s">
        <v>657</v>
      </c>
      <c r="C50" s="32">
        <v>20177760</v>
      </c>
      <c r="D50" s="34" t="s">
        <v>59</v>
      </c>
      <c r="E50" s="16">
        <v>250</v>
      </c>
      <c r="F50" s="16"/>
      <c r="G50" s="16" t="s">
        <v>19</v>
      </c>
      <c r="H50" s="16" t="s">
        <v>324</v>
      </c>
      <c r="I50" s="16"/>
      <c r="J50" s="16"/>
      <c r="K50" s="16"/>
      <c r="L50" s="16"/>
      <c r="M50" s="35"/>
      <c r="N50" s="43">
        <v>46</v>
      </c>
      <c r="O50" s="17" t="s">
        <v>96</v>
      </c>
      <c r="P50" s="44" t="s">
        <v>128</v>
      </c>
      <c r="Q50" s="49"/>
      <c r="R50" s="18"/>
      <c r="S50" s="18"/>
      <c r="T50" s="50"/>
      <c r="U50" s="55"/>
      <c r="V50" s="19"/>
      <c r="W50" s="56">
        <v>620</v>
      </c>
      <c r="X50" s="61"/>
      <c r="Y50" s="20"/>
      <c r="Z50" s="20"/>
      <c r="AA50" s="20"/>
      <c r="AB50" s="20"/>
      <c r="AC50" s="20"/>
      <c r="AD50" s="20"/>
      <c r="AE50" s="20"/>
      <c r="AF50" s="20"/>
      <c r="AG50" s="20"/>
      <c r="AH50" s="20"/>
      <c r="AI50" s="20"/>
      <c r="AJ50" s="62"/>
      <c r="AK50" s="67"/>
      <c r="AL50" s="21"/>
      <c r="AM50" s="21"/>
      <c r="AN50" s="68"/>
      <c r="AO50" s="72"/>
      <c r="AP50" s="98" t="str" cm="1">
        <f t="array" aca="1" ref="AP50" ca="1">INDIRECT(ADDRESS(CELL("row", INDEX('Drugs properties'!$A:$A, MATCH($D50, 'Drugs properties'!$A:$A, 0), 0)), 2, 4, TRUE, "Drugs properties"))</f>
        <v>CCC(=O)C(CC(C)N(C)C)(C1=CC=CC=C1)C2=CC=CC=C2</v>
      </c>
      <c r="AQ50" s="98" cm="1">
        <f t="array" aca="1" ref="AQ50" ca="1">INDIRECT(ADDRESS(CELL("row", INDEX('Drugs properties'!$A:$A, MATCH($D50, 'Drugs properties'!$A:$A, 0), 0)), 3, 4, TRUE, "Drugs properties"))</f>
        <v>309.45</v>
      </c>
      <c r="AR50" s="98" cm="1">
        <f t="array" aca="1" ref="AR50" ca="1">INDIRECT(ADDRESS(CELL("row", INDEX('Drugs properties'!$A:$A, MATCH($D50, 'Drugs properties'!$A:$A, 0), 0)), 4, 4, TRUE, "Drugs properties"))</f>
        <v>20.309999999999999</v>
      </c>
      <c r="AS50" s="98" cm="1">
        <f t="array" aca="1" ref="AS50" ca="1">INDIRECT(ADDRESS(CELL("row", INDEX('Drugs properties'!$A:$A, MATCH($D50, 'Drugs properties'!$A:$A, 0), 0)), 5, 4, TRUE, "Drugs properties"))</f>
        <v>4.0599999999999996</v>
      </c>
      <c r="AT50" s="98" cm="1">
        <f t="array" aca="1" ref="AT50" ca="1">INDIRECT(ADDRESS(CELL("row", INDEX('Drugs properties'!$A:$A, MATCH($D50, 'Drugs properties'!$A:$A, 0), 0)), 6, 4, TRUE, "Drugs properties"))</f>
        <v>2</v>
      </c>
      <c r="AU50" s="98" cm="1">
        <f t="array" aca="1" ref="AU50" ca="1">INDIRECT(ADDRESS(CELL("row", INDEX('Drugs properties'!$A:$A, MATCH($D50, 'Drugs properties'!$A:$A, 0), 0)), 7, 4, TRUE, "Drugs properties"))</f>
        <v>0</v>
      </c>
      <c r="AV50" s="98" cm="1">
        <f t="array" aca="1" ref="AV50" ca="1">INDIRECT(ADDRESS(CELL("row", INDEX('Drugs properties'!$A:$A, MATCH($D50, 'Drugs properties'!$A:$A, 0), 0)), 8, 4, TRUE, "Drugs properties"))</f>
        <v>7</v>
      </c>
      <c r="AW50" s="98" cm="1">
        <f t="array" aca="1" ref="AW50" ca="1">INDIRECT(ADDRESS(CELL("row", INDEX('Drugs properties'!$A:$A, MATCH($D50, 'Drugs properties'!$A:$A, 0), 0)), 9, 4, TRUE, "Drugs properties"))</f>
        <v>23</v>
      </c>
      <c r="AX50" s="105" cm="1">
        <f t="array" aca="1" ref="AX50" ca="1">INDIRECT(ADDRESS(CELL("row", INDEX('Drugs properties'!$A:$A, MATCH($D50, 'Drugs properties'!$A:$A, 0), 0)), 11, 4, TRUE, "Drugs properties"))</f>
        <v>15227</v>
      </c>
      <c r="AY50" s="102" cm="1">
        <f t="array" aca="1" ref="AY50" ca="1">INDIRECT(ADDRESS(CELL("row", INDEX('Drugs properties'!$A:$A, MATCH($D50, 'Drugs properties'!$A:$A, 0), 0)), 12, 4, TRUE, "Drugs properties"))</f>
        <v>2229</v>
      </c>
      <c r="AZ50" s="102" cm="1">
        <f t="array" aca="1" ref="AZ50" ca="1">INDIRECT(ADDRESS(CELL("row", INDEX('Drugs properties'!$A:$A, MATCH($D50, 'Drugs properties'!$A:$A, 0), 0)), 13, 4, TRUE, "Drugs properties"))</f>
        <v>251</v>
      </c>
      <c r="BA50" s="109" cm="1">
        <f t="array" aca="1" ref="BA50" ca="1">INDIRECT(ADDRESS(CELL("row", INDEX('Drugs properties'!$A:$A, MATCH($D50, 'Drugs properties'!$A:$A, 0), 0)), 14, 4, TRUE, "Drugs properties"))</f>
        <v>10</v>
      </c>
    </row>
    <row r="51" spans="1:53" s="3" customFormat="1" ht="60" x14ac:dyDescent="0.25">
      <c r="A51" s="15">
        <v>49</v>
      </c>
      <c r="B51" s="15" t="s">
        <v>657</v>
      </c>
      <c r="C51" s="32">
        <v>20177760</v>
      </c>
      <c r="D51" s="34" t="s">
        <v>59</v>
      </c>
      <c r="E51" s="16">
        <v>160</v>
      </c>
      <c r="F51" s="16"/>
      <c r="G51" s="16" t="s">
        <v>19</v>
      </c>
      <c r="H51" s="16"/>
      <c r="I51" s="16"/>
      <c r="J51" s="16"/>
      <c r="K51" s="16"/>
      <c r="L51" s="16"/>
      <c r="M51" s="35"/>
      <c r="N51" s="43">
        <v>57</v>
      </c>
      <c r="O51" s="17" t="s">
        <v>100</v>
      </c>
      <c r="P51" s="44" t="s">
        <v>128</v>
      </c>
      <c r="Q51" s="49"/>
      <c r="R51" s="18"/>
      <c r="S51" s="18"/>
      <c r="T51" s="50"/>
      <c r="U51" s="55"/>
      <c r="V51" s="19"/>
      <c r="W51" s="56">
        <v>742</v>
      </c>
      <c r="X51" s="61"/>
      <c r="Y51" s="20"/>
      <c r="Z51" s="20"/>
      <c r="AA51" s="20"/>
      <c r="AB51" s="20"/>
      <c r="AC51" s="20">
        <v>3.1</v>
      </c>
      <c r="AD51" s="20"/>
      <c r="AE51" s="20"/>
      <c r="AF51" s="20"/>
      <c r="AG51" s="20"/>
      <c r="AH51" s="20"/>
      <c r="AI51" s="20"/>
      <c r="AJ51" s="62"/>
      <c r="AK51" s="67"/>
      <c r="AL51" s="21"/>
      <c r="AM51" s="21"/>
      <c r="AN51" s="68"/>
      <c r="AO51" s="72"/>
      <c r="AP51" s="98" t="str" cm="1">
        <f t="array" aca="1" ref="AP51" ca="1">INDIRECT(ADDRESS(CELL("row", INDEX('Drugs properties'!$A:$A, MATCH($D51, 'Drugs properties'!$A:$A, 0), 0)), 2, 4, TRUE, "Drugs properties"))</f>
        <v>CCC(=O)C(CC(C)N(C)C)(C1=CC=CC=C1)C2=CC=CC=C2</v>
      </c>
      <c r="AQ51" s="98" cm="1">
        <f t="array" aca="1" ref="AQ51" ca="1">INDIRECT(ADDRESS(CELL("row", INDEX('Drugs properties'!$A:$A, MATCH($D51, 'Drugs properties'!$A:$A, 0), 0)), 3, 4, TRUE, "Drugs properties"))</f>
        <v>309.45</v>
      </c>
      <c r="AR51" s="98" cm="1">
        <f t="array" aca="1" ref="AR51" ca="1">INDIRECT(ADDRESS(CELL("row", INDEX('Drugs properties'!$A:$A, MATCH($D51, 'Drugs properties'!$A:$A, 0), 0)), 4, 4, TRUE, "Drugs properties"))</f>
        <v>20.309999999999999</v>
      </c>
      <c r="AS51" s="98" cm="1">
        <f t="array" aca="1" ref="AS51" ca="1">INDIRECT(ADDRESS(CELL("row", INDEX('Drugs properties'!$A:$A, MATCH($D51, 'Drugs properties'!$A:$A, 0), 0)), 5, 4, TRUE, "Drugs properties"))</f>
        <v>4.0599999999999996</v>
      </c>
      <c r="AT51" s="98" cm="1">
        <f t="array" aca="1" ref="AT51" ca="1">INDIRECT(ADDRESS(CELL("row", INDEX('Drugs properties'!$A:$A, MATCH($D51, 'Drugs properties'!$A:$A, 0), 0)), 6, 4, TRUE, "Drugs properties"))</f>
        <v>2</v>
      </c>
      <c r="AU51" s="98" cm="1">
        <f t="array" aca="1" ref="AU51" ca="1">INDIRECT(ADDRESS(CELL("row", INDEX('Drugs properties'!$A:$A, MATCH($D51, 'Drugs properties'!$A:$A, 0), 0)), 7, 4, TRUE, "Drugs properties"))</f>
        <v>0</v>
      </c>
      <c r="AV51" s="98" cm="1">
        <f t="array" aca="1" ref="AV51" ca="1">INDIRECT(ADDRESS(CELL("row", INDEX('Drugs properties'!$A:$A, MATCH($D51, 'Drugs properties'!$A:$A, 0), 0)), 8, 4, TRUE, "Drugs properties"))</f>
        <v>7</v>
      </c>
      <c r="AW51" s="98" cm="1">
        <f t="array" aca="1" ref="AW51" ca="1">INDIRECT(ADDRESS(CELL("row", INDEX('Drugs properties'!$A:$A, MATCH($D51, 'Drugs properties'!$A:$A, 0), 0)), 9, 4, TRUE, "Drugs properties"))</f>
        <v>23</v>
      </c>
      <c r="AX51" s="105" cm="1">
        <f t="array" aca="1" ref="AX51" ca="1">INDIRECT(ADDRESS(CELL("row", INDEX('Drugs properties'!$A:$A, MATCH($D51, 'Drugs properties'!$A:$A, 0), 0)), 11, 4, TRUE, "Drugs properties"))</f>
        <v>15227</v>
      </c>
      <c r="AY51" s="102" cm="1">
        <f t="array" aca="1" ref="AY51" ca="1">INDIRECT(ADDRESS(CELL("row", INDEX('Drugs properties'!$A:$A, MATCH($D51, 'Drugs properties'!$A:$A, 0), 0)), 12, 4, TRUE, "Drugs properties"))</f>
        <v>2229</v>
      </c>
      <c r="AZ51" s="102" cm="1">
        <f t="array" aca="1" ref="AZ51" ca="1">INDIRECT(ADDRESS(CELL("row", INDEX('Drugs properties'!$A:$A, MATCH($D51, 'Drugs properties'!$A:$A, 0), 0)), 13, 4, TRUE, "Drugs properties"))</f>
        <v>251</v>
      </c>
      <c r="BA51" s="109" cm="1">
        <f t="array" aca="1" ref="BA51" ca="1">INDIRECT(ADDRESS(CELL("row", INDEX('Drugs properties'!$A:$A, MATCH($D51, 'Drugs properties'!$A:$A, 0), 0)), 14, 4, TRUE, "Drugs properties"))</f>
        <v>10</v>
      </c>
    </row>
    <row r="52" spans="1:53" s="3" customFormat="1" ht="60" x14ac:dyDescent="0.25">
      <c r="A52" s="15">
        <v>50</v>
      </c>
      <c r="B52" s="15" t="s">
        <v>657</v>
      </c>
      <c r="C52" s="32">
        <v>20177760</v>
      </c>
      <c r="D52" s="34" t="s">
        <v>59</v>
      </c>
      <c r="E52" s="16">
        <v>35</v>
      </c>
      <c r="F52" s="16"/>
      <c r="G52" s="16" t="s">
        <v>19</v>
      </c>
      <c r="H52" s="16"/>
      <c r="I52" s="16"/>
      <c r="J52" s="16"/>
      <c r="K52" s="16"/>
      <c r="L52" s="16"/>
      <c r="M52" s="35"/>
      <c r="N52" s="43">
        <v>50</v>
      </c>
      <c r="O52" s="17" t="s">
        <v>96</v>
      </c>
      <c r="P52" s="44" t="s">
        <v>128</v>
      </c>
      <c r="Q52" s="49"/>
      <c r="R52" s="18"/>
      <c r="S52" s="18"/>
      <c r="T52" s="50"/>
      <c r="U52" s="55"/>
      <c r="V52" s="19"/>
      <c r="W52" s="56">
        <v>600</v>
      </c>
      <c r="X52" s="61"/>
      <c r="Y52" s="20"/>
      <c r="Z52" s="20"/>
      <c r="AA52" s="20"/>
      <c r="AB52" s="20"/>
      <c r="AC52" s="20"/>
      <c r="AD52" s="20"/>
      <c r="AE52" s="20"/>
      <c r="AF52" s="20"/>
      <c r="AG52" s="20"/>
      <c r="AH52" s="20"/>
      <c r="AI52" s="20"/>
      <c r="AJ52" s="62"/>
      <c r="AK52" s="67"/>
      <c r="AL52" s="21"/>
      <c r="AM52" s="21"/>
      <c r="AN52" s="68"/>
      <c r="AO52" s="72"/>
      <c r="AP52" s="98" t="str" cm="1">
        <f t="array" aca="1" ref="AP52" ca="1">INDIRECT(ADDRESS(CELL("row", INDEX('Drugs properties'!$A:$A, MATCH($D52, 'Drugs properties'!$A:$A, 0), 0)), 2, 4, TRUE, "Drugs properties"))</f>
        <v>CCC(=O)C(CC(C)N(C)C)(C1=CC=CC=C1)C2=CC=CC=C2</v>
      </c>
      <c r="AQ52" s="98" cm="1">
        <f t="array" aca="1" ref="AQ52" ca="1">INDIRECT(ADDRESS(CELL("row", INDEX('Drugs properties'!$A:$A, MATCH($D52, 'Drugs properties'!$A:$A, 0), 0)), 3, 4, TRUE, "Drugs properties"))</f>
        <v>309.45</v>
      </c>
      <c r="AR52" s="98" cm="1">
        <f t="array" aca="1" ref="AR52" ca="1">INDIRECT(ADDRESS(CELL("row", INDEX('Drugs properties'!$A:$A, MATCH($D52, 'Drugs properties'!$A:$A, 0), 0)), 4, 4, TRUE, "Drugs properties"))</f>
        <v>20.309999999999999</v>
      </c>
      <c r="AS52" s="98" cm="1">
        <f t="array" aca="1" ref="AS52" ca="1">INDIRECT(ADDRESS(CELL("row", INDEX('Drugs properties'!$A:$A, MATCH($D52, 'Drugs properties'!$A:$A, 0), 0)), 5, 4, TRUE, "Drugs properties"))</f>
        <v>4.0599999999999996</v>
      </c>
      <c r="AT52" s="98" cm="1">
        <f t="array" aca="1" ref="AT52" ca="1">INDIRECT(ADDRESS(CELL("row", INDEX('Drugs properties'!$A:$A, MATCH($D52, 'Drugs properties'!$A:$A, 0), 0)), 6, 4, TRUE, "Drugs properties"))</f>
        <v>2</v>
      </c>
      <c r="AU52" s="98" cm="1">
        <f t="array" aca="1" ref="AU52" ca="1">INDIRECT(ADDRESS(CELL("row", INDEX('Drugs properties'!$A:$A, MATCH($D52, 'Drugs properties'!$A:$A, 0), 0)), 7, 4, TRUE, "Drugs properties"))</f>
        <v>0</v>
      </c>
      <c r="AV52" s="98" cm="1">
        <f t="array" aca="1" ref="AV52" ca="1">INDIRECT(ADDRESS(CELL("row", INDEX('Drugs properties'!$A:$A, MATCH($D52, 'Drugs properties'!$A:$A, 0), 0)), 8, 4, TRUE, "Drugs properties"))</f>
        <v>7</v>
      </c>
      <c r="AW52" s="98" cm="1">
        <f t="array" aca="1" ref="AW52" ca="1">INDIRECT(ADDRESS(CELL("row", INDEX('Drugs properties'!$A:$A, MATCH($D52, 'Drugs properties'!$A:$A, 0), 0)), 9, 4, TRUE, "Drugs properties"))</f>
        <v>23</v>
      </c>
      <c r="AX52" s="105" cm="1">
        <f t="array" aca="1" ref="AX52" ca="1">INDIRECT(ADDRESS(CELL("row", INDEX('Drugs properties'!$A:$A, MATCH($D52, 'Drugs properties'!$A:$A, 0), 0)), 11, 4, TRUE, "Drugs properties"))</f>
        <v>15227</v>
      </c>
      <c r="AY52" s="102" cm="1">
        <f t="array" aca="1" ref="AY52" ca="1">INDIRECT(ADDRESS(CELL("row", INDEX('Drugs properties'!$A:$A, MATCH($D52, 'Drugs properties'!$A:$A, 0), 0)), 12, 4, TRUE, "Drugs properties"))</f>
        <v>2229</v>
      </c>
      <c r="AZ52" s="102" cm="1">
        <f t="array" aca="1" ref="AZ52" ca="1">INDIRECT(ADDRESS(CELL("row", INDEX('Drugs properties'!$A:$A, MATCH($D52, 'Drugs properties'!$A:$A, 0), 0)), 13, 4, TRUE, "Drugs properties"))</f>
        <v>251</v>
      </c>
      <c r="BA52" s="109" cm="1">
        <f t="array" aca="1" ref="BA52" ca="1">INDIRECT(ADDRESS(CELL("row", INDEX('Drugs properties'!$A:$A, MATCH($D52, 'Drugs properties'!$A:$A, 0), 0)), 14, 4, TRUE, "Drugs properties"))</f>
        <v>10</v>
      </c>
    </row>
    <row r="53" spans="1:53" s="3" customFormat="1" ht="105" x14ac:dyDescent="0.25">
      <c r="A53" s="15">
        <v>51</v>
      </c>
      <c r="B53" s="15" t="s">
        <v>662</v>
      </c>
      <c r="C53" s="32">
        <v>16584372</v>
      </c>
      <c r="D53" s="34" t="s">
        <v>61</v>
      </c>
      <c r="E53" s="16">
        <v>32000</v>
      </c>
      <c r="F53" s="16" t="s">
        <v>3116</v>
      </c>
      <c r="G53" s="16" t="s">
        <v>19</v>
      </c>
      <c r="H53" s="16" t="s">
        <v>663</v>
      </c>
      <c r="I53" s="16" t="s">
        <v>1270</v>
      </c>
      <c r="J53" s="16" t="s">
        <v>3116</v>
      </c>
      <c r="K53" s="16"/>
      <c r="L53" s="16" t="s">
        <v>89</v>
      </c>
      <c r="M53" s="35"/>
      <c r="N53" s="43">
        <v>40</v>
      </c>
      <c r="O53" s="17" t="s">
        <v>96</v>
      </c>
      <c r="P53" s="44"/>
      <c r="Q53" s="49" t="s">
        <v>166</v>
      </c>
      <c r="R53" s="18" t="s">
        <v>665</v>
      </c>
      <c r="S53" s="18"/>
      <c r="T53" s="50"/>
      <c r="U53" s="55"/>
      <c r="V53" s="19" t="s">
        <v>664</v>
      </c>
      <c r="W53" s="56"/>
      <c r="X53" s="61"/>
      <c r="Y53" s="20"/>
      <c r="Z53" s="20">
        <f>23.2*1000</f>
        <v>23200</v>
      </c>
      <c r="AA53" s="20"/>
      <c r="AB53" s="20"/>
      <c r="AC53" s="20"/>
      <c r="AD53" s="20"/>
      <c r="AE53" s="20"/>
      <c r="AF53" s="20"/>
      <c r="AG53" s="20"/>
      <c r="AH53" s="20"/>
      <c r="AI53" s="20"/>
      <c r="AJ53" s="62"/>
      <c r="AK53" s="67"/>
      <c r="AL53" s="21"/>
      <c r="AM53" s="21"/>
      <c r="AN53" s="68"/>
      <c r="AO53" s="72" t="s">
        <v>666</v>
      </c>
      <c r="AP53" s="98" t="str" cm="1">
        <f t="array" aca="1" ref="AP53" ca="1">INDIRECT(ADDRESS(CELL("row", INDEX('Drugs properties'!$A:$A, MATCH($D53, 'Drugs properties'!$A:$A, 0), 0)), 2, 4, TRUE, "Drugs properties"))</f>
        <v>CCN1CCCC1CNC(=O)C2=CC(=C(C=C2OC)N)S(=O)(=O)CC</v>
      </c>
      <c r="AQ53" s="98" cm="1">
        <f t="array" aca="1" ref="AQ53" ca="1">INDIRECT(ADDRESS(CELL("row", INDEX('Drugs properties'!$A:$A, MATCH($D53, 'Drugs properties'!$A:$A, 0), 0)), 3, 4, TRUE, "Drugs properties"))</f>
        <v>369.48</v>
      </c>
      <c r="AR53" s="98" cm="1">
        <f t="array" aca="1" ref="AR53" ca="1">INDIRECT(ADDRESS(CELL("row", INDEX('Drugs properties'!$A:$A, MATCH($D53, 'Drugs properties'!$A:$A, 0), 0)), 4, 4, TRUE, "Drugs properties"))</f>
        <v>110.11</v>
      </c>
      <c r="AS53" s="98" cm="1">
        <f t="array" aca="1" ref="AS53" ca="1">INDIRECT(ADDRESS(CELL("row", INDEX('Drugs properties'!$A:$A, MATCH($D53, 'Drugs properties'!$A:$A, 0), 0)), 5, 4, TRUE, "Drugs properties"))</f>
        <v>1.6</v>
      </c>
      <c r="AT53" s="98" cm="1">
        <f t="array" aca="1" ref="AT53" ca="1">INDIRECT(ADDRESS(CELL("row", INDEX('Drugs properties'!$A:$A, MATCH($D53, 'Drugs properties'!$A:$A, 0), 0)), 6, 4, TRUE, "Drugs properties"))</f>
        <v>5</v>
      </c>
      <c r="AU53" s="98" cm="1">
        <f t="array" aca="1" ref="AU53" ca="1">INDIRECT(ADDRESS(CELL("row", INDEX('Drugs properties'!$A:$A, MATCH($D53, 'Drugs properties'!$A:$A, 0), 0)), 7, 4, TRUE, "Drugs properties"))</f>
        <v>2</v>
      </c>
      <c r="AV53" s="98" cm="1">
        <f t="array" aca="1" ref="AV53" ca="1">INDIRECT(ADDRESS(CELL("row", INDEX('Drugs properties'!$A:$A, MATCH($D53, 'Drugs properties'!$A:$A, 0), 0)), 8, 4, TRUE, "Drugs properties"))</f>
        <v>8</v>
      </c>
      <c r="AW53" s="98" cm="1">
        <f t="array" aca="1" ref="AW53" ca="1">INDIRECT(ADDRESS(CELL("row", INDEX('Drugs properties'!$A:$A, MATCH($D53, 'Drugs properties'!$A:$A, 0), 0)), 9, 4, TRUE, "Drugs properties"))</f>
        <v>25</v>
      </c>
      <c r="AX53" s="105" cm="1">
        <f t="array" aca="1" ref="AX53" ca="1">INDIRECT(ADDRESS(CELL("row", INDEX('Drugs properties'!$A:$A, MATCH($D53, 'Drugs properties'!$A:$A, 0), 0)), 11, 4, TRUE, "Drugs properties"))</f>
        <v>2695</v>
      </c>
      <c r="AY53" s="102" cm="1">
        <f t="array" aca="1" ref="AY53" ca="1">INDIRECT(ADDRESS(CELL("row", INDEX('Drugs properties'!$A:$A, MATCH($D53, 'Drugs properties'!$A:$A, 0), 0)), 12, 4, TRUE, "Drugs properties"))</f>
        <v>422</v>
      </c>
      <c r="AZ53" s="102" cm="1">
        <f t="array" aca="1" ref="AZ53" ca="1">INDIRECT(ADDRESS(CELL("row", INDEX('Drugs properties'!$A:$A, MATCH($D53, 'Drugs properties'!$A:$A, 0), 0)), 13, 4, TRUE, "Drugs properties"))</f>
        <v>20</v>
      </c>
      <c r="BA53" s="109" cm="1">
        <f t="array" aca="1" ref="BA53" ca="1">INDIRECT(ADDRESS(CELL("row", INDEX('Drugs properties'!$A:$A, MATCH($D53, 'Drugs properties'!$A:$A, 0), 0)), 14, 4, TRUE, "Drugs properties"))</f>
        <v>1</v>
      </c>
    </row>
    <row r="54" spans="1:53" s="3" customFormat="1" ht="105" x14ac:dyDescent="0.25">
      <c r="A54" s="15">
        <v>52</v>
      </c>
      <c r="B54" s="15" t="s">
        <v>662</v>
      </c>
      <c r="C54" s="32">
        <v>16584372</v>
      </c>
      <c r="D54" s="34" t="s">
        <v>61</v>
      </c>
      <c r="E54" s="16">
        <v>4600</v>
      </c>
      <c r="F54" s="16" t="s">
        <v>3116</v>
      </c>
      <c r="G54" s="16" t="s">
        <v>19</v>
      </c>
      <c r="H54" s="16"/>
      <c r="I54" s="16"/>
      <c r="J54" s="16"/>
      <c r="K54" s="16"/>
      <c r="L54" s="16" t="s">
        <v>89</v>
      </c>
      <c r="M54" s="35"/>
      <c r="N54" s="43">
        <v>22</v>
      </c>
      <c r="O54" s="17" t="s">
        <v>96</v>
      </c>
      <c r="P54" s="44"/>
      <c r="Q54" s="49" t="s">
        <v>667</v>
      </c>
      <c r="R54" s="18">
        <v>63</v>
      </c>
      <c r="S54" s="18"/>
      <c r="T54" s="50"/>
      <c r="U54" s="55"/>
      <c r="V54" s="19" t="s">
        <v>668</v>
      </c>
      <c r="W54" s="56"/>
      <c r="X54" s="61"/>
      <c r="Y54" s="20"/>
      <c r="Z54" s="20"/>
      <c r="AA54" s="20"/>
      <c r="AB54" s="20"/>
      <c r="AC54" s="20"/>
      <c r="AD54" s="20"/>
      <c r="AE54" s="20"/>
      <c r="AF54" s="20"/>
      <c r="AG54" s="20"/>
      <c r="AH54" s="20"/>
      <c r="AI54" s="20"/>
      <c r="AJ54" s="62"/>
      <c r="AK54" s="67" t="s">
        <v>2201</v>
      </c>
      <c r="AL54" s="21"/>
      <c r="AM54" s="21" t="s">
        <v>669</v>
      </c>
      <c r="AN54" s="68"/>
      <c r="AO54" s="72" t="s">
        <v>670</v>
      </c>
      <c r="AP54" s="98" t="str" cm="1">
        <f t="array" aca="1" ref="AP54" ca="1">INDIRECT(ADDRESS(CELL("row", INDEX('Drugs properties'!$A:$A, MATCH($D54, 'Drugs properties'!$A:$A, 0), 0)), 2, 4, TRUE, "Drugs properties"))</f>
        <v>CCN1CCCC1CNC(=O)C2=CC(=C(C=C2OC)N)S(=O)(=O)CC</v>
      </c>
      <c r="AQ54" s="98" cm="1">
        <f t="array" aca="1" ref="AQ54" ca="1">INDIRECT(ADDRESS(CELL("row", INDEX('Drugs properties'!$A:$A, MATCH($D54, 'Drugs properties'!$A:$A, 0), 0)), 3, 4, TRUE, "Drugs properties"))</f>
        <v>369.48</v>
      </c>
      <c r="AR54" s="98" cm="1">
        <f t="array" aca="1" ref="AR54" ca="1">INDIRECT(ADDRESS(CELL("row", INDEX('Drugs properties'!$A:$A, MATCH($D54, 'Drugs properties'!$A:$A, 0), 0)), 4, 4, TRUE, "Drugs properties"))</f>
        <v>110.11</v>
      </c>
      <c r="AS54" s="98" cm="1">
        <f t="array" aca="1" ref="AS54" ca="1">INDIRECT(ADDRESS(CELL("row", INDEX('Drugs properties'!$A:$A, MATCH($D54, 'Drugs properties'!$A:$A, 0), 0)), 5, 4, TRUE, "Drugs properties"))</f>
        <v>1.6</v>
      </c>
      <c r="AT54" s="98" cm="1">
        <f t="array" aca="1" ref="AT54" ca="1">INDIRECT(ADDRESS(CELL("row", INDEX('Drugs properties'!$A:$A, MATCH($D54, 'Drugs properties'!$A:$A, 0), 0)), 6, 4, TRUE, "Drugs properties"))</f>
        <v>5</v>
      </c>
      <c r="AU54" s="98" cm="1">
        <f t="array" aca="1" ref="AU54" ca="1">INDIRECT(ADDRESS(CELL("row", INDEX('Drugs properties'!$A:$A, MATCH($D54, 'Drugs properties'!$A:$A, 0), 0)), 7, 4, TRUE, "Drugs properties"))</f>
        <v>2</v>
      </c>
      <c r="AV54" s="98" cm="1">
        <f t="array" aca="1" ref="AV54" ca="1">INDIRECT(ADDRESS(CELL("row", INDEX('Drugs properties'!$A:$A, MATCH($D54, 'Drugs properties'!$A:$A, 0), 0)), 8, 4, TRUE, "Drugs properties"))</f>
        <v>8</v>
      </c>
      <c r="AW54" s="98" cm="1">
        <f t="array" aca="1" ref="AW54" ca="1">INDIRECT(ADDRESS(CELL("row", INDEX('Drugs properties'!$A:$A, MATCH($D54, 'Drugs properties'!$A:$A, 0), 0)), 9, 4, TRUE, "Drugs properties"))</f>
        <v>25</v>
      </c>
      <c r="AX54" s="105" cm="1">
        <f t="array" aca="1" ref="AX54" ca="1">INDIRECT(ADDRESS(CELL("row", INDEX('Drugs properties'!$A:$A, MATCH($D54, 'Drugs properties'!$A:$A, 0), 0)), 11, 4, TRUE, "Drugs properties"))</f>
        <v>2695</v>
      </c>
      <c r="AY54" s="102" cm="1">
        <f t="array" aca="1" ref="AY54" ca="1">INDIRECT(ADDRESS(CELL("row", INDEX('Drugs properties'!$A:$A, MATCH($D54, 'Drugs properties'!$A:$A, 0), 0)), 12, 4, TRUE, "Drugs properties"))</f>
        <v>422</v>
      </c>
      <c r="AZ54" s="102" cm="1">
        <f t="array" aca="1" ref="AZ54" ca="1">INDIRECT(ADDRESS(CELL("row", INDEX('Drugs properties'!$A:$A, MATCH($D54, 'Drugs properties'!$A:$A, 0), 0)), 13, 4, TRUE, "Drugs properties"))</f>
        <v>20</v>
      </c>
      <c r="BA54" s="109" cm="1">
        <f t="array" aca="1" ref="BA54" ca="1">INDIRECT(ADDRESS(CELL("row", INDEX('Drugs properties'!$A:$A, MATCH($D54, 'Drugs properties'!$A:$A, 0), 0)), 14, 4, TRUE, "Drugs properties"))</f>
        <v>1</v>
      </c>
    </row>
    <row r="55" spans="1:53" s="3" customFormat="1" ht="409.5" x14ac:dyDescent="0.25">
      <c r="A55" s="15">
        <v>53</v>
      </c>
      <c r="B55" s="15" t="s">
        <v>671</v>
      </c>
      <c r="C55" s="32">
        <v>18072173</v>
      </c>
      <c r="D55" s="34" t="s">
        <v>64</v>
      </c>
      <c r="E55" s="16" t="s">
        <v>3121</v>
      </c>
      <c r="F55" s="16" t="s">
        <v>3119</v>
      </c>
      <c r="G55" s="16" t="s">
        <v>19</v>
      </c>
      <c r="H55" s="16" t="s">
        <v>67</v>
      </c>
      <c r="I55" s="16" t="s">
        <v>24</v>
      </c>
      <c r="J55" s="16" t="s">
        <v>3300</v>
      </c>
      <c r="K55" s="16" t="s">
        <v>19</v>
      </c>
      <c r="L55" s="16" t="s">
        <v>89</v>
      </c>
      <c r="M55" s="35"/>
      <c r="N55" s="43">
        <v>30</v>
      </c>
      <c r="O55" s="17" t="s">
        <v>100</v>
      </c>
      <c r="P55" s="44" t="s">
        <v>3536</v>
      </c>
      <c r="Q55" s="49" t="s">
        <v>133</v>
      </c>
      <c r="R55" s="18">
        <v>60</v>
      </c>
      <c r="S55" s="18">
        <v>16</v>
      </c>
      <c r="T55" s="50">
        <v>37</v>
      </c>
      <c r="U55" s="55">
        <v>92</v>
      </c>
      <c r="V55" s="19" t="s">
        <v>674</v>
      </c>
      <c r="W55" s="56" t="s">
        <v>673</v>
      </c>
      <c r="X55" s="61"/>
      <c r="Y55" s="20"/>
      <c r="Z55" s="20"/>
      <c r="AA55" s="20"/>
      <c r="AB55" s="20"/>
      <c r="AC55" s="20">
        <v>3</v>
      </c>
      <c r="AD55" s="20">
        <v>0.95</v>
      </c>
      <c r="AE55" s="20" t="s">
        <v>73</v>
      </c>
      <c r="AF55" s="20"/>
      <c r="AG55" s="20" t="s">
        <v>73</v>
      </c>
      <c r="AH55" s="20"/>
      <c r="AI55" s="20"/>
      <c r="AJ55" s="62" t="s">
        <v>672</v>
      </c>
      <c r="AK55" s="67" t="s">
        <v>676</v>
      </c>
      <c r="AL55" s="21"/>
      <c r="AM55" s="21" t="s">
        <v>675</v>
      </c>
      <c r="AN55" s="68" t="s">
        <v>677</v>
      </c>
      <c r="AO55" s="72" t="s">
        <v>3120</v>
      </c>
      <c r="AP55" s="98" t="str" cm="1">
        <f t="array" aca="1" ref="AP55" ca="1">INDIRECT(ADDRESS(CELL("row", INDEX('Drugs properties'!$A:$A, MATCH($D55, 'Drugs properties'!$A:$A, 0), 0)), 2, 4, TRUE, "Drugs properties"))</f>
        <v>C1CN(CCN1CCC2=C(C=C3C(=C2)CC(=O)N3)Cl)C4=NSC5=CC=CC=C54</v>
      </c>
      <c r="AQ55" s="98" cm="1">
        <f t="array" aca="1" ref="AQ55" ca="1">INDIRECT(ADDRESS(CELL("row", INDEX('Drugs properties'!$A:$A, MATCH($D55, 'Drugs properties'!$A:$A, 0), 0)), 3, 4, TRUE, "Drugs properties"))</f>
        <v>412.94</v>
      </c>
      <c r="AR55" s="98" cm="1">
        <f t="array" aca="1" ref="AR55" ca="1">INDIRECT(ADDRESS(CELL("row", INDEX('Drugs properties'!$A:$A, MATCH($D55, 'Drugs properties'!$A:$A, 0), 0)), 4, 4, TRUE, "Drugs properties"))</f>
        <v>76.709999999999994</v>
      </c>
      <c r="AS55" s="98" cm="1">
        <f t="array" aca="1" ref="AS55" ca="1">INDIRECT(ADDRESS(CELL("row", INDEX('Drugs properties'!$A:$A, MATCH($D55, 'Drugs properties'!$A:$A, 0), 0)), 5, 4, TRUE, "Drugs properties"))</f>
        <v>3.57</v>
      </c>
      <c r="AT55" s="98" cm="1">
        <f t="array" aca="1" ref="AT55" ca="1">INDIRECT(ADDRESS(CELL("row", INDEX('Drugs properties'!$A:$A, MATCH($D55, 'Drugs properties'!$A:$A, 0), 0)), 6, 4, TRUE, "Drugs properties"))</f>
        <v>3</v>
      </c>
      <c r="AU55" s="98" cm="1">
        <f t="array" aca="1" ref="AU55" ca="1">INDIRECT(ADDRESS(CELL("row", INDEX('Drugs properties'!$A:$A, MATCH($D55, 'Drugs properties'!$A:$A, 0), 0)), 7, 4, TRUE, "Drugs properties"))</f>
        <v>1</v>
      </c>
      <c r="AV55" s="98" cm="1">
        <f t="array" aca="1" ref="AV55" ca="1">INDIRECT(ADDRESS(CELL("row", INDEX('Drugs properties'!$A:$A, MATCH($D55, 'Drugs properties'!$A:$A, 0), 0)), 8, 4, TRUE, "Drugs properties"))</f>
        <v>4</v>
      </c>
      <c r="AW55" s="98" cm="1">
        <f t="array" aca="1" ref="AW55" ca="1">INDIRECT(ADDRESS(CELL("row", INDEX('Drugs properties'!$A:$A, MATCH($D55, 'Drugs properties'!$A:$A, 0), 0)), 9, 4, TRUE, "Drugs properties"))</f>
        <v>28</v>
      </c>
      <c r="AX55" s="105" cm="1">
        <f t="array" aca="1" ref="AX55" ca="1">INDIRECT(ADDRESS(CELL("row", INDEX('Drugs properties'!$A:$A, MATCH($D55, 'Drugs properties'!$A:$A, 0), 0)), 11, 4, TRUE, "Drugs properties"))</f>
        <v>5347</v>
      </c>
      <c r="AY55" s="102" cm="1">
        <f t="array" aca="1" ref="AY55" ca="1">INDIRECT(ADDRESS(CELL("row", INDEX('Drugs properties'!$A:$A, MATCH($D55, 'Drugs properties'!$A:$A, 0), 0)), 12, 4, TRUE, "Drugs properties"))</f>
        <v>729</v>
      </c>
      <c r="AZ55" s="102" cm="1">
        <f t="array" aca="1" ref="AZ55" ca="1">INDIRECT(ADDRESS(CELL("row", INDEX('Drugs properties'!$A:$A, MATCH($D55, 'Drugs properties'!$A:$A, 0), 0)), 13, 4, TRUE, "Drugs properties"))</f>
        <v>37</v>
      </c>
      <c r="BA55" s="109" cm="1">
        <f t="array" aca="1" ref="BA55" ca="1">INDIRECT(ADDRESS(CELL("row", INDEX('Drugs properties'!$A:$A, MATCH($D55, 'Drugs properties'!$A:$A, 0), 0)), 14, 4, TRUE, "Drugs properties"))</f>
        <v>12</v>
      </c>
    </row>
    <row r="56" spans="1:53" s="3" customFormat="1" ht="135" x14ac:dyDescent="0.25">
      <c r="A56" s="15">
        <v>54</v>
      </c>
      <c r="B56" s="15" t="s">
        <v>678</v>
      </c>
      <c r="C56" s="32">
        <v>8707432</v>
      </c>
      <c r="D56" s="34" t="s">
        <v>68</v>
      </c>
      <c r="E56" s="16">
        <v>150</v>
      </c>
      <c r="F56" s="16"/>
      <c r="G56" s="16" t="s">
        <v>19</v>
      </c>
      <c r="H56" s="16" t="s">
        <v>86</v>
      </c>
      <c r="I56" s="16" t="s">
        <v>87</v>
      </c>
      <c r="J56" s="16"/>
      <c r="K56" s="16"/>
      <c r="L56" s="16"/>
      <c r="M56" s="35"/>
      <c r="N56" s="43">
        <v>74</v>
      </c>
      <c r="O56" s="17" t="s">
        <v>100</v>
      </c>
      <c r="P56" s="44" t="s">
        <v>679</v>
      </c>
      <c r="Q56" s="49" t="s">
        <v>680</v>
      </c>
      <c r="R56" s="18">
        <v>70</v>
      </c>
      <c r="S56" s="18"/>
      <c r="T56" s="50"/>
      <c r="U56" s="55"/>
      <c r="V56" s="19">
        <v>720</v>
      </c>
      <c r="W56" s="56">
        <v>777</v>
      </c>
      <c r="X56" s="61"/>
      <c r="Y56" s="20"/>
      <c r="Z56" s="20"/>
      <c r="AA56" s="20"/>
      <c r="AB56" s="20" t="s">
        <v>73</v>
      </c>
      <c r="AC56" s="20" t="s">
        <v>73</v>
      </c>
      <c r="AD56" s="20"/>
      <c r="AE56" s="20"/>
      <c r="AF56" s="20"/>
      <c r="AG56" s="20"/>
      <c r="AH56" s="20"/>
      <c r="AI56" s="20"/>
      <c r="AJ56" s="62"/>
      <c r="AK56" s="67" t="s">
        <v>682</v>
      </c>
      <c r="AL56" s="21"/>
      <c r="AM56" s="21" t="s">
        <v>684</v>
      </c>
      <c r="AN56" s="68" t="s">
        <v>683</v>
      </c>
      <c r="AO56" s="72" t="s">
        <v>681</v>
      </c>
      <c r="AP56" s="98" t="str" cm="1">
        <f t="array" aca="1" ref="AP56" ca="1">INDIRECT(ADDRESS(CELL("row", INDEX('Drugs properties'!$A:$A, MATCH($D56, 'Drugs properties'!$A:$A, 0), 0)), 2, 4, TRUE, "Drugs properties"))</f>
        <v>C1CN(CCN1CCCN2C(=O)N3C=CC=CC3=N2)C4=CC(=CC=C4)Cl</v>
      </c>
      <c r="AQ56" s="98" cm="1">
        <f t="array" aca="1" ref="AQ56" ca="1">INDIRECT(ADDRESS(CELL("row", INDEX('Drugs properties'!$A:$A, MATCH($D56, 'Drugs properties'!$A:$A, 0), 0)), 3, 4, TRUE, "Drugs properties"))</f>
        <v>371.86</v>
      </c>
      <c r="AR56" s="98" cm="1">
        <f t="array" aca="1" ref="AR56" ca="1">INDIRECT(ADDRESS(CELL("row", INDEX('Drugs properties'!$A:$A, MATCH($D56, 'Drugs properties'!$A:$A, 0), 0)), 4, 4, TRUE, "Drugs properties"))</f>
        <v>45.78</v>
      </c>
      <c r="AS56" s="98" cm="1">
        <f t="array" aca="1" ref="AS56" ca="1">INDIRECT(ADDRESS(CELL("row", INDEX('Drugs properties'!$A:$A, MATCH($D56, 'Drugs properties'!$A:$A, 0), 0)), 5, 4, TRUE, "Drugs properties"))</f>
        <v>2.63</v>
      </c>
      <c r="AT56" s="98" cm="1">
        <f t="array" aca="1" ref="AT56" ca="1">INDIRECT(ADDRESS(CELL("row", INDEX('Drugs properties'!$A:$A, MATCH($D56, 'Drugs properties'!$A:$A, 0), 0)), 6, 4, TRUE, "Drugs properties"))</f>
        <v>3</v>
      </c>
      <c r="AU56" s="98" cm="1">
        <f t="array" aca="1" ref="AU56" ca="1">INDIRECT(ADDRESS(CELL("row", INDEX('Drugs properties'!$A:$A, MATCH($D56, 'Drugs properties'!$A:$A, 0), 0)), 7, 4, TRUE, "Drugs properties"))</f>
        <v>0</v>
      </c>
      <c r="AV56" s="98" cm="1">
        <f t="array" aca="1" ref="AV56" ca="1">INDIRECT(ADDRESS(CELL("row", INDEX('Drugs properties'!$A:$A, MATCH($D56, 'Drugs properties'!$A:$A, 0), 0)), 8, 4, TRUE, "Drugs properties"))</f>
        <v>5</v>
      </c>
      <c r="AW56" s="98" cm="1">
        <f t="array" aca="1" ref="AW56" ca="1">INDIRECT(ADDRESS(CELL("row", INDEX('Drugs properties'!$A:$A, MATCH($D56, 'Drugs properties'!$A:$A, 0), 0)), 9, 4, TRUE, "Drugs properties"))</f>
        <v>26</v>
      </c>
      <c r="AX56" s="105" cm="1">
        <f t="array" aca="1" ref="AX56" ca="1">INDIRECT(ADDRESS(CELL("row", INDEX('Drugs properties'!$A:$A, MATCH($D56, 'Drugs properties'!$A:$A, 0), 0)), 11, 4, TRUE, "Drugs properties"))</f>
        <v>22813</v>
      </c>
      <c r="AY56" s="102" cm="1">
        <f t="array" aca="1" ref="AY56" ca="1">INDIRECT(ADDRESS(CELL("row", INDEX('Drugs properties'!$A:$A, MATCH($D56, 'Drugs properties'!$A:$A, 0), 0)), 12, 4, TRUE, "Drugs properties"))</f>
        <v>3190</v>
      </c>
      <c r="AZ56" s="102" cm="1">
        <f t="array" aca="1" ref="AZ56" ca="1">INDIRECT(ADDRESS(CELL("row", INDEX('Drugs properties'!$A:$A, MATCH($D56, 'Drugs properties'!$A:$A, 0), 0)), 13, 4, TRUE, "Drugs properties"))</f>
        <v>89</v>
      </c>
      <c r="BA56" s="109" cm="1">
        <f t="array" aca="1" ref="BA56" ca="1">INDIRECT(ADDRESS(CELL("row", INDEX('Drugs properties'!$A:$A, MATCH($D56, 'Drugs properties'!$A:$A, 0), 0)), 14, 4, TRUE, "Drugs properties"))</f>
        <v>11</v>
      </c>
    </row>
    <row r="57" spans="1:53" s="3" customFormat="1" ht="210" x14ac:dyDescent="0.25">
      <c r="A57" s="15">
        <v>55</v>
      </c>
      <c r="B57" s="15" t="s">
        <v>685</v>
      </c>
      <c r="C57" s="32">
        <v>18022786</v>
      </c>
      <c r="D57" s="34" t="s">
        <v>59</v>
      </c>
      <c r="E57" s="16">
        <v>135</v>
      </c>
      <c r="F57" s="16"/>
      <c r="G57" s="16" t="s">
        <v>19</v>
      </c>
      <c r="H57" s="16" t="s">
        <v>528</v>
      </c>
      <c r="I57" s="16">
        <v>100</v>
      </c>
      <c r="J57" s="16"/>
      <c r="K57" s="16"/>
      <c r="L57" s="16"/>
      <c r="M57" s="35" t="s">
        <v>687</v>
      </c>
      <c r="N57" s="43">
        <v>40</v>
      </c>
      <c r="O57" s="17" t="s">
        <v>100</v>
      </c>
      <c r="P57" s="44" t="s">
        <v>294</v>
      </c>
      <c r="Q57" s="49" t="s">
        <v>134</v>
      </c>
      <c r="R57" s="18">
        <v>120</v>
      </c>
      <c r="S57" s="18">
        <v>24</v>
      </c>
      <c r="T57" s="50">
        <v>36.200000000000003</v>
      </c>
      <c r="U57" s="55"/>
      <c r="V57" s="19"/>
      <c r="W57" s="56">
        <v>577</v>
      </c>
      <c r="X57" s="61"/>
      <c r="Y57" s="20"/>
      <c r="Z57" s="20"/>
      <c r="AA57" s="20"/>
      <c r="AB57" s="20">
        <v>138</v>
      </c>
      <c r="AC57" s="20">
        <v>3.6</v>
      </c>
      <c r="AD57" s="20">
        <v>0.61719999999999997</v>
      </c>
      <c r="AE57" s="20">
        <v>8.4</v>
      </c>
      <c r="AF57" s="20">
        <v>98</v>
      </c>
      <c r="AG57" s="20"/>
      <c r="AH57" s="20"/>
      <c r="AI57" s="20">
        <v>4</v>
      </c>
      <c r="AJ57" s="62">
        <v>0.8</v>
      </c>
      <c r="AK57" s="67" t="s">
        <v>688</v>
      </c>
      <c r="AL57" s="21">
        <v>485</v>
      </c>
      <c r="AM57" s="21"/>
      <c r="AN57" s="68"/>
      <c r="AO57" s="72" t="s">
        <v>686</v>
      </c>
      <c r="AP57" s="98" t="str" cm="1">
        <f t="array" aca="1" ref="AP57" ca="1">INDIRECT(ADDRESS(CELL("row", INDEX('Drugs properties'!$A:$A, MATCH($D57, 'Drugs properties'!$A:$A, 0), 0)), 2, 4, TRUE, "Drugs properties"))</f>
        <v>CCC(=O)C(CC(C)N(C)C)(C1=CC=CC=C1)C2=CC=CC=C2</v>
      </c>
      <c r="AQ57" s="98" cm="1">
        <f t="array" aca="1" ref="AQ57" ca="1">INDIRECT(ADDRESS(CELL("row", INDEX('Drugs properties'!$A:$A, MATCH($D57, 'Drugs properties'!$A:$A, 0), 0)), 3, 4, TRUE, "Drugs properties"))</f>
        <v>309.45</v>
      </c>
      <c r="AR57" s="98" cm="1">
        <f t="array" aca="1" ref="AR57" ca="1">INDIRECT(ADDRESS(CELL("row", INDEX('Drugs properties'!$A:$A, MATCH($D57, 'Drugs properties'!$A:$A, 0), 0)), 4, 4, TRUE, "Drugs properties"))</f>
        <v>20.309999999999999</v>
      </c>
      <c r="AS57" s="98" cm="1">
        <f t="array" aca="1" ref="AS57" ca="1">INDIRECT(ADDRESS(CELL("row", INDEX('Drugs properties'!$A:$A, MATCH($D57, 'Drugs properties'!$A:$A, 0), 0)), 5, 4, TRUE, "Drugs properties"))</f>
        <v>4.0599999999999996</v>
      </c>
      <c r="AT57" s="98" cm="1">
        <f t="array" aca="1" ref="AT57" ca="1">INDIRECT(ADDRESS(CELL("row", INDEX('Drugs properties'!$A:$A, MATCH($D57, 'Drugs properties'!$A:$A, 0), 0)), 6, 4, TRUE, "Drugs properties"))</f>
        <v>2</v>
      </c>
      <c r="AU57" s="98" cm="1">
        <f t="array" aca="1" ref="AU57" ca="1">INDIRECT(ADDRESS(CELL("row", INDEX('Drugs properties'!$A:$A, MATCH($D57, 'Drugs properties'!$A:$A, 0), 0)), 7, 4, TRUE, "Drugs properties"))</f>
        <v>0</v>
      </c>
      <c r="AV57" s="98" cm="1">
        <f t="array" aca="1" ref="AV57" ca="1">INDIRECT(ADDRESS(CELL("row", INDEX('Drugs properties'!$A:$A, MATCH($D57, 'Drugs properties'!$A:$A, 0), 0)), 8, 4, TRUE, "Drugs properties"))</f>
        <v>7</v>
      </c>
      <c r="AW57" s="98" cm="1">
        <f t="array" aca="1" ref="AW57" ca="1">INDIRECT(ADDRESS(CELL("row", INDEX('Drugs properties'!$A:$A, MATCH($D57, 'Drugs properties'!$A:$A, 0), 0)), 9, 4, TRUE, "Drugs properties"))</f>
        <v>23</v>
      </c>
      <c r="AX57" s="105" cm="1">
        <f t="array" aca="1" ref="AX57" ca="1">INDIRECT(ADDRESS(CELL("row", INDEX('Drugs properties'!$A:$A, MATCH($D57, 'Drugs properties'!$A:$A, 0), 0)), 11, 4, TRUE, "Drugs properties"))</f>
        <v>15227</v>
      </c>
      <c r="AY57" s="102" cm="1">
        <f t="array" aca="1" ref="AY57" ca="1">INDIRECT(ADDRESS(CELL("row", INDEX('Drugs properties'!$A:$A, MATCH($D57, 'Drugs properties'!$A:$A, 0), 0)), 12, 4, TRUE, "Drugs properties"))</f>
        <v>2229</v>
      </c>
      <c r="AZ57" s="102" cm="1">
        <f t="array" aca="1" ref="AZ57" ca="1">INDIRECT(ADDRESS(CELL("row", INDEX('Drugs properties'!$A:$A, MATCH($D57, 'Drugs properties'!$A:$A, 0), 0)), 13, 4, TRUE, "Drugs properties"))</f>
        <v>251</v>
      </c>
      <c r="BA57" s="109" cm="1">
        <f t="array" aca="1" ref="BA57" ca="1">INDIRECT(ADDRESS(CELL("row", INDEX('Drugs properties'!$A:$A, MATCH($D57, 'Drugs properties'!$A:$A, 0), 0)), 14, 4, TRUE, "Drugs properties"))</f>
        <v>10</v>
      </c>
    </row>
    <row r="58" spans="1:53" s="3" customFormat="1" ht="390" x14ac:dyDescent="0.25">
      <c r="A58" s="15">
        <v>56</v>
      </c>
      <c r="B58" s="15" t="s">
        <v>370</v>
      </c>
      <c r="C58" s="32">
        <v>19944332</v>
      </c>
      <c r="D58" s="34" t="s">
        <v>70</v>
      </c>
      <c r="E58" s="16">
        <v>5</v>
      </c>
      <c r="F58" s="16"/>
      <c r="G58" s="16" t="s">
        <v>19</v>
      </c>
      <c r="H58" s="16" t="s">
        <v>689</v>
      </c>
      <c r="I58" s="16">
        <v>5</v>
      </c>
      <c r="J58" s="16"/>
      <c r="K58" s="16"/>
      <c r="L58" s="16"/>
      <c r="M58" s="35"/>
      <c r="N58" s="43">
        <v>83</v>
      </c>
      <c r="O58" s="17" t="s">
        <v>100</v>
      </c>
      <c r="P58" s="44" t="s">
        <v>690</v>
      </c>
      <c r="Q58" s="49" t="s">
        <v>371</v>
      </c>
      <c r="R58" s="18">
        <v>54</v>
      </c>
      <c r="S58" s="18"/>
      <c r="T58" s="50"/>
      <c r="U58" s="55"/>
      <c r="V58" s="19">
        <v>720</v>
      </c>
      <c r="W58" s="56">
        <v>645</v>
      </c>
      <c r="X58" s="61"/>
      <c r="Y58" s="20"/>
      <c r="Z58" s="20"/>
      <c r="AA58" s="20"/>
      <c r="AB58" s="20"/>
      <c r="AC58" s="20">
        <v>3.3</v>
      </c>
      <c r="AD58" s="20"/>
      <c r="AE58" s="20"/>
      <c r="AF58" s="20"/>
      <c r="AG58" s="20"/>
      <c r="AH58" s="20"/>
      <c r="AI58" s="20">
        <v>17.899999999999999</v>
      </c>
      <c r="AJ58" s="62">
        <v>0.8</v>
      </c>
      <c r="AK58" s="67" t="s">
        <v>691</v>
      </c>
      <c r="AL58" s="21"/>
      <c r="AM58" s="21">
        <v>485</v>
      </c>
      <c r="AN58" s="68"/>
      <c r="AO58" s="72" t="s">
        <v>3125</v>
      </c>
      <c r="AP58" s="98" t="str" cm="1">
        <f t="array" aca="1" ref="AP58" ca="1">INDIRECT(ADDRESS(CELL("row", INDEX('Drugs properties'!$A:$A, MATCH($D58, 'Drugs properties'!$A:$A, 0), 0)), 2, 4, TRUE, "Drugs properties"))</f>
        <v>COC1=C(C=C2C(=C1)CC(C2=O)CC3CCN(CC3)CC4=CC=CC=C4)OC</v>
      </c>
      <c r="AQ58" s="98" cm="1">
        <f t="array" aca="1" ref="AQ58" ca="1">INDIRECT(ADDRESS(CELL("row", INDEX('Drugs properties'!$A:$A, MATCH($D58, 'Drugs properties'!$A:$A, 0), 0)), 3, 4, TRUE, "Drugs properties"))</f>
        <v>379.49</v>
      </c>
      <c r="AR58" s="98" cm="1">
        <f t="array" aca="1" ref="AR58" ca="1">INDIRECT(ADDRESS(CELL("row", INDEX('Drugs properties'!$A:$A, MATCH($D58, 'Drugs properties'!$A:$A, 0), 0)), 4, 4, TRUE, "Drugs properties"))</f>
        <v>38.770000000000003</v>
      </c>
      <c r="AS58" s="98" cm="1">
        <f t="array" aca="1" ref="AS58" ca="1">INDIRECT(ADDRESS(CELL("row", INDEX('Drugs properties'!$A:$A, MATCH($D58, 'Drugs properties'!$A:$A, 0), 0)), 5, 4, TRUE, "Drugs properties"))</f>
        <v>4</v>
      </c>
      <c r="AT58" s="98" cm="1">
        <f t="array" aca="1" ref="AT58" ca="1">INDIRECT(ADDRESS(CELL("row", INDEX('Drugs properties'!$A:$A, MATCH($D58, 'Drugs properties'!$A:$A, 0), 0)), 6, 4, TRUE, "Drugs properties"))</f>
        <v>4</v>
      </c>
      <c r="AU58" s="98" cm="1">
        <f t="array" aca="1" ref="AU58" ca="1">INDIRECT(ADDRESS(CELL("row", INDEX('Drugs properties'!$A:$A, MATCH($D58, 'Drugs properties'!$A:$A, 0), 0)), 7, 4, TRUE, "Drugs properties"))</f>
        <v>0</v>
      </c>
      <c r="AV58" s="98" cm="1">
        <f t="array" aca="1" ref="AV58" ca="1">INDIRECT(ADDRESS(CELL("row", INDEX('Drugs properties'!$A:$A, MATCH($D58, 'Drugs properties'!$A:$A, 0), 0)), 8, 4, TRUE, "Drugs properties"))</f>
        <v>6</v>
      </c>
      <c r="AW58" s="98" cm="1">
        <f t="array" aca="1" ref="AW58" ca="1">INDIRECT(ADDRESS(CELL("row", INDEX('Drugs properties'!$A:$A, MATCH($D58, 'Drugs properties'!$A:$A, 0), 0)), 9, 4, TRUE, "Drugs properties"))</f>
        <v>28</v>
      </c>
      <c r="AX58" s="105" cm="1">
        <f t="array" aca="1" ref="AX58" ca="1">INDIRECT(ADDRESS(CELL("row", INDEX('Drugs properties'!$A:$A, MATCH($D58, 'Drugs properties'!$A:$A, 0), 0)), 11, 4, TRUE, "Drugs properties"))</f>
        <v>13457</v>
      </c>
      <c r="AY58" s="102" cm="1">
        <f t="array" aca="1" ref="AY58" ca="1">INDIRECT(ADDRESS(CELL("row", INDEX('Drugs properties'!$A:$A, MATCH($D58, 'Drugs properties'!$A:$A, 0), 0)), 12, 4, TRUE, "Drugs properties"))</f>
        <v>2526</v>
      </c>
      <c r="AZ58" s="102" cm="1">
        <f t="array" aca="1" ref="AZ58" ca="1">INDIRECT(ADDRESS(CELL("row", INDEX('Drugs properties'!$A:$A, MATCH($D58, 'Drugs properties'!$A:$A, 0), 0)), 13, 4, TRUE, "Drugs properties"))</f>
        <v>141</v>
      </c>
      <c r="BA58" s="109" cm="1">
        <f t="array" aca="1" ref="BA58" ca="1">INDIRECT(ADDRESS(CELL("row", INDEX('Drugs properties'!$A:$A, MATCH($D58, 'Drugs properties'!$A:$A, 0), 0)), 14, 4, TRUE, "Drugs properties"))</f>
        <v>5</v>
      </c>
    </row>
    <row r="59" spans="1:53" s="3" customFormat="1" ht="195" x14ac:dyDescent="0.25">
      <c r="A59" s="15">
        <v>57</v>
      </c>
      <c r="B59" s="15" t="s">
        <v>692</v>
      </c>
      <c r="C59" s="32">
        <v>20199131</v>
      </c>
      <c r="D59" s="34" t="s">
        <v>71</v>
      </c>
      <c r="E59" s="16">
        <v>5000</v>
      </c>
      <c r="F59" s="16" t="s">
        <v>3116</v>
      </c>
      <c r="G59" s="16" t="s">
        <v>19</v>
      </c>
      <c r="H59" s="16" t="s">
        <v>3301</v>
      </c>
      <c r="I59" s="16">
        <v>2.5</v>
      </c>
      <c r="J59" s="16" t="s">
        <v>3302</v>
      </c>
      <c r="K59" s="16"/>
      <c r="L59" s="16" t="s">
        <v>89</v>
      </c>
      <c r="M59" s="35"/>
      <c r="N59" s="43">
        <v>60</v>
      </c>
      <c r="O59" s="17" t="s">
        <v>96</v>
      </c>
      <c r="P59" s="44" t="s">
        <v>693</v>
      </c>
      <c r="Q59" s="49" t="s">
        <v>695</v>
      </c>
      <c r="R59" s="18" t="s">
        <v>696</v>
      </c>
      <c r="S59" s="18">
        <v>14</v>
      </c>
      <c r="T59" s="50"/>
      <c r="U59" s="55"/>
      <c r="V59" s="19"/>
      <c r="W59" s="56" t="s">
        <v>697</v>
      </c>
      <c r="X59" s="61" t="s">
        <v>694</v>
      </c>
      <c r="Y59" s="20"/>
      <c r="Z59" s="20">
        <v>15360</v>
      </c>
      <c r="AA59" s="20" t="s">
        <v>2126</v>
      </c>
      <c r="AB59" s="20">
        <v>142</v>
      </c>
      <c r="AC59" s="20">
        <v>3.8</v>
      </c>
      <c r="AD59" s="20">
        <v>0.98750000000000004</v>
      </c>
      <c r="AE59" s="20">
        <v>17.433900000000001</v>
      </c>
      <c r="AF59" s="20"/>
      <c r="AG59" s="20"/>
      <c r="AH59" s="20"/>
      <c r="AI59" s="20"/>
      <c r="AJ59" s="62"/>
      <c r="AK59" s="67" t="s">
        <v>698</v>
      </c>
      <c r="AL59" s="21"/>
      <c r="AM59" s="21">
        <v>443</v>
      </c>
      <c r="AN59" s="68"/>
      <c r="AO59" s="72" t="s">
        <v>3303</v>
      </c>
      <c r="AP59" s="98" t="str" cm="1">
        <f t="array" aca="1" ref="AP59" ca="1">INDIRECT(ADDRESS(CELL("row", INDEX('Drugs properties'!$A:$A, MATCH($D59, 'Drugs properties'!$A:$A, 0), 0)), 2, 4, TRUE, "Drugs properties"))</f>
        <v>CCC1=CC=C(C=C1)C(=O)C(C)CN2CCCCC2</v>
      </c>
      <c r="AQ59" s="98" cm="1">
        <f t="array" aca="1" ref="AQ59" ca="1">INDIRECT(ADDRESS(CELL("row", INDEX('Drugs properties'!$A:$A, MATCH($D59, 'Drugs properties'!$A:$A, 0), 0)), 3, 4, TRUE, "Drugs properties"))</f>
        <v>259.39</v>
      </c>
      <c r="AR59" s="98" cm="1">
        <f t="array" aca="1" ref="AR59" ca="1">INDIRECT(ADDRESS(CELL("row", INDEX('Drugs properties'!$A:$A, MATCH($D59, 'Drugs properties'!$A:$A, 0), 0)), 4, 4, TRUE, "Drugs properties"))</f>
        <v>20.309999999999999</v>
      </c>
      <c r="AS59" s="98" cm="1">
        <f t="array" aca="1" ref="AS59" ca="1">INDIRECT(ADDRESS(CELL("row", INDEX('Drugs properties'!$A:$A, MATCH($D59, 'Drugs properties'!$A:$A, 0), 0)), 5, 4, TRUE, "Drugs properties"))</f>
        <v>3.54</v>
      </c>
      <c r="AT59" s="98" cm="1">
        <f t="array" aca="1" ref="AT59" ca="1">INDIRECT(ADDRESS(CELL("row", INDEX('Drugs properties'!$A:$A, MATCH($D59, 'Drugs properties'!$A:$A, 0), 0)), 6, 4, TRUE, "Drugs properties"))</f>
        <v>2</v>
      </c>
      <c r="AU59" s="98" cm="1">
        <f t="array" aca="1" ref="AU59" ca="1">INDIRECT(ADDRESS(CELL("row", INDEX('Drugs properties'!$A:$A, MATCH($D59, 'Drugs properties'!$A:$A, 0), 0)), 7, 4, TRUE, "Drugs properties"))</f>
        <v>0</v>
      </c>
      <c r="AV59" s="98" cm="1">
        <f t="array" aca="1" ref="AV59" ca="1">INDIRECT(ADDRESS(CELL("row", INDEX('Drugs properties'!$A:$A, MATCH($D59, 'Drugs properties'!$A:$A, 0), 0)), 8, 4, TRUE, "Drugs properties"))</f>
        <v>5</v>
      </c>
      <c r="AW59" s="98" cm="1">
        <f t="array" aca="1" ref="AW59" ca="1">INDIRECT(ADDRESS(CELL("row", INDEX('Drugs properties'!$A:$A, MATCH($D59, 'Drugs properties'!$A:$A, 0), 0)), 9, 4, TRUE, "Drugs properties"))</f>
        <v>19</v>
      </c>
      <c r="AX59" s="105" cm="1">
        <f t="array" aca="1" ref="AX59" ca="1">INDIRECT(ADDRESS(CELL("row", INDEX('Drugs properties'!$A:$A, MATCH($D59, 'Drugs properties'!$A:$A, 0), 0)), 11, 4, TRUE, "Drugs properties"))</f>
        <v>210</v>
      </c>
      <c r="AY59" s="102" cm="1">
        <f t="array" aca="1" ref="AY59" ca="1">INDIRECT(ADDRESS(CELL("row", INDEX('Drugs properties'!$A:$A, MATCH($D59, 'Drugs properties'!$A:$A, 0), 0)), 12, 4, TRUE, "Drugs properties"))</f>
        <v>25</v>
      </c>
      <c r="AZ59" s="102" cm="1">
        <f t="array" aca="1" ref="AZ59" ca="1">INDIRECT(ADDRESS(CELL("row", INDEX('Drugs properties'!$A:$A, MATCH($D59, 'Drugs properties'!$A:$A, 0), 0)), 13, 4, TRUE, "Drugs properties"))</f>
        <v>5</v>
      </c>
      <c r="BA59" s="109" cm="1">
        <f t="array" aca="1" ref="BA59" ca="1">INDIRECT(ADDRESS(CELL("row", INDEX('Drugs properties'!$A:$A, MATCH($D59, 'Drugs properties'!$A:$A, 0), 0)), 14, 4, TRUE, "Drugs properties"))</f>
        <v>0</v>
      </c>
    </row>
    <row r="60" spans="1:53" s="7" customFormat="1" ht="120" x14ac:dyDescent="0.25">
      <c r="A60" s="15">
        <v>58</v>
      </c>
      <c r="B60" s="15" t="s">
        <v>699</v>
      </c>
      <c r="C60" s="32">
        <v>19291568</v>
      </c>
      <c r="D60" s="34" t="s">
        <v>72</v>
      </c>
      <c r="E60" s="16">
        <v>2.5</v>
      </c>
      <c r="F60" s="16" t="s">
        <v>3124</v>
      </c>
      <c r="G60" s="16" t="s">
        <v>26</v>
      </c>
      <c r="H60" s="16" t="s">
        <v>90</v>
      </c>
      <c r="I60" s="16">
        <v>4</v>
      </c>
      <c r="J60" s="16"/>
      <c r="K60" s="16" t="s">
        <v>595</v>
      </c>
      <c r="L60" s="16"/>
      <c r="M60" s="35"/>
      <c r="N60" s="43">
        <v>47</v>
      </c>
      <c r="O60" s="17" t="s">
        <v>100</v>
      </c>
      <c r="P60" s="44" t="s">
        <v>1244</v>
      </c>
      <c r="Q60" s="49" t="s">
        <v>137</v>
      </c>
      <c r="R60" s="18">
        <v>102</v>
      </c>
      <c r="S60" s="18"/>
      <c r="T60" s="50"/>
      <c r="U60" s="55"/>
      <c r="V60" s="19"/>
      <c r="W60" s="56">
        <v>446</v>
      </c>
      <c r="X60" s="61"/>
      <c r="Y60" s="20"/>
      <c r="Z60" s="20"/>
      <c r="AA60" s="20"/>
      <c r="AB60" s="20"/>
      <c r="AC60" s="20">
        <v>3.4</v>
      </c>
      <c r="AD60" s="20">
        <v>0.6583</v>
      </c>
      <c r="AE60" s="20"/>
      <c r="AF60" s="20"/>
      <c r="AG60" s="20"/>
      <c r="AH60" s="20"/>
      <c r="AI60" s="20"/>
      <c r="AJ60" s="62"/>
      <c r="AK60" s="67" t="s">
        <v>1245</v>
      </c>
      <c r="AL60" s="21"/>
      <c r="AM60" s="21"/>
      <c r="AN60" s="68" t="s">
        <v>1243</v>
      </c>
      <c r="AO60" s="72" t="s">
        <v>3304</v>
      </c>
      <c r="AP60" s="98" t="str" cm="1">
        <f t="array" aca="1" ref="AP60" ca="1">INDIRECT(ADDRESS(CELL("row", INDEX('Drugs properties'!$A:$A, MATCH($D60, 'Drugs properties'!$A:$A, 0), 0)), 2, 4, TRUE, "Drugs properties"))</f>
        <v>C1CN(CC=C1N2C3=CC=CC=C3NC2=O)CCCC(=O)C4=CC=C(C=C4)F</v>
      </c>
      <c r="AQ60" s="98" cm="1">
        <f t="array" aca="1" ref="AQ60" ca="1">INDIRECT(ADDRESS(CELL("row", INDEX('Drugs properties'!$A:$A, MATCH($D60, 'Drugs properties'!$A:$A, 0), 0)), 3, 4, TRUE, "Drugs properties"))</f>
        <v>379.43</v>
      </c>
      <c r="AR60" s="98" cm="1">
        <f t="array" aca="1" ref="AR60" ca="1">INDIRECT(ADDRESS(CELL("row", INDEX('Drugs properties'!$A:$A, MATCH($D60, 'Drugs properties'!$A:$A, 0), 0)), 4, 4, TRUE, "Drugs properties"))</f>
        <v>58.1</v>
      </c>
      <c r="AS60" s="98" cm="1">
        <f t="array" aca="1" ref="AS60" ca="1">INDIRECT(ADDRESS(CELL("row", INDEX('Drugs properties'!$A:$A, MATCH($D60, 'Drugs properties'!$A:$A, 0), 0)), 5, 4, TRUE, "Drugs properties"))</f>
        <v>3.56</v>
      </c>
      <c r="AT60" s="98" cm="1">
        <f t="array" aca="1" ref="AT60" ca="1">INDIRECT(ADDRESS(CELL("row", INDEX('Drugs properties'!$A:$A, MATCH($D60, 'Drugs properties'!$A:$A, 0), 0)), 6, 4, TRUE, "Drugs properties"))</f>
        <v>4</v>
      </c>
      <c r="AU60" s="98" cm="1">
        <f t="array" aca="1" ref="AU60" ca="1">INDIRECT(ADDRESS(CELL("row", INDEX('Drugs properties'!$A:$A, MATCH($D60, 'Drugs properties'!$A:$A, 0), 0)), 7, 4, TRUE, "Drugs properties"))</f>
        <v>1</v>
      </c>
      <c r="AV60" s="98" cm="1">
        <f t="array" aca="1" ref="AV60" ca="1">INDIRECT(ADDRESS(CELL("row", INDEX('Drugs properties'!$A:$A, MATCH($D60, 'Drugs properties'!$A:$A, 0), 0)), 8, 4, TRUE, "Drugs properties"))</f>
        <v>6</v>
      </c>
      <c r="AW60" s="98" cm="1">
        <f t="array" aca="1" ref="AW60" ca="1">INDIRECT(ADDRESS(CELL("row", INDEX('Drugs properties'!$A:$A, MATCH($D60, 'Drugs properties'!$A:$A, 0), 0)), 9, 4, TRUE, "Drugs properties"))</f>
        <v>28</v>
      </c>
      <c r="AX60" s="105" cm="1">
        <f t="array" aca="1" ref="AX60" ca="1">INDIRECT(ADDRESS(CELL("row", INDEX('Drugs properties'!$A:$A, MATCH($D60, 'Drugs properties'!$A:$A, 0), 0)), 11, 4, TRUE, "Drugs properties"))</f>
        <v>1644</v>
      </c>
      <c r="AY60" s="102" cm="1">
        <f t="array" aca="1" ref="AY60" ca="1">INDIRECT(ADDRESS(CELL("row", INDEX('Drugs properties'!$A:$A, MATCH($D60, 'Drugs properties'!$A:$A, 0), 0)), 12, 4, TRUE, "Drugs properties"))</f>
        <v>357</v>
      </c>
      <c r="AZ60" s="102" cm="1">
        <f t="array" aca="1" ref="AZ60" ca="1">INDIRECT(ADDRESS(CELL("row", INDEX('Drugs properties'!$A:$A, MATCH($D60, 'Drugs properties'!$A:$A, 0), 0)), 13, 4, TRUE, "Drugs properties"))</f>
        <v>36</v>
      </c>
      <c r="BA60" s="109" cm="1">
        <f t="array" aca="1" ref="BA60" ca="1">INDIRECT(ADDRESS(CELL("row", INDEX('Drugs properties'!$A:$A, MATCH($D60, 'Drugs properties'!$A:$A, 0), 0)), 14, 4, TRUE, "Drugs properties"))</f>
        <v>7</v>
      </c>
    </row>
    <row r="61" spans="1:53" s="3" customFormat="1" ht="255" x14ac:dyDescent="0.25">
      <c r="A61" s="15">
        <v>59</v>
      </c>
      <c r="B61" s="15" t="s">
        <v>700</v>
      </c>
      <c r="C61" s="32">
        <v>22412232</v>
      </c>
      <c r="D61" s="34" t="s">
        <v>49</v>
      </c>
      <c r="E61" s="16">
        <v>80</v>
      </c>
      <c r="F61" s="16" t="s">
        <v>3126</v>
      </c>
      <c r="G61" s="16" t="s">
        <v>19</v>
      </c>
      <c r="H61" s="16"/>
      <c r="I61" s="16"/>
      <c r="J61" s="16"/>
      <c r="K61" s="16"/>
      <c r="L61" s="16"/>
      <c r="M61" s="35"/>
      <c r="N61" s="43">
        <v>40</v>
      </c>
      <c r="O61" s="17" t="s">
        <v>100</v>
      </c>
      <c r="P61" s="44" t="s">
        <v>123</v>
      </c>
      <c r="Q61" s="49" t="s">
        <v>138</v>
      </c>
      <c r="R61" s="18">
        <v>90</v>
      </c>
      <c r="S61" s="18"/>
      <c r="T61" s="50">
        <v>37.200000000000003</v>
      </c>
      <c r="U61" s="55"/>
      <c r="V61" s="19"/>
      <c r="W61" s="56">
        <v>535</v>
      </c>
      <c r="X61" s="61"/>
      <c r="Y61" s="20"/>
      <c r="Z61" s="20"/>
      <c r="AA61" s="20"/>
      <c r="AB61" s="20"/>
      <c r="AC61" s="20">
        <v>0.97</v>
      </c>
      <c r="AD61" s="20">
        <v>0.6583</v>
      </c>
      <c r="AE61" s="20"/>
      <c r="AF61" s="20"/>
      <c r="AG61" s="20"/>
      <c r="AH61" s="20"/>
      <c r="AI61" s="20"/>
      <c r="AJ61" s="62">
        <v>0.7</v>
      </c>
      <c r="AK61" s="82" t="s">
        <v>701</v>
      </c>
      <c r="AL61" s="21"/>
      <c r="AM61" s="21">
        <v>469</v>
      </c>
      <c r="AN61" s="68" t="s">
        <v>1126</v>
      </c>
      <c r="AO61" s="72" t="s">
        <v>3439</v>
      </c>
      <c r="AP61" s="98" t="str" cm="1">
        <f t="array" aca="1" ref="AP61" ca="1">INDIRECT(ADDRESS(CELL("row", INDEX('Drugs properties'!$A:$A, MATCH($D61, 'Drugs properties'!$A:$A, 0), 0)), 2, 4, TRUE, "Drugs properties"))</f>
        <v>CN(C)CCCC1(C2=C(CO1)C=C(C=C2)C#N)C3=CC=C(C=C3)F</v>
      </c>
      <c r="AQ61" s="98" cm="1">
        <f t="array" aca="1" ref="AQ61" ca="1">INDIRECT(ADDRESS(CELL("row", INDEX('Drugs properties'!$A:$A, MATCH($D61, 'Drugs properties'!$A:$A, 0), 0)), 3, 4, TRUE, "Drugs properties"))</f>
        <v>324.39</v>
      </c>
      <c r="AR61" s="98" cm="1">
        <f t="array" aca="1" ref="AR61" ca="1">INDIRECT(ADDRESS(CELL("row", INDEX('Drugs properties'!$A:$A, MATCH($D61, 'Drugs properties'!$A:$A, 0), 0)), 4, 4, TRUE, "Drugs properties"))</f>
        <v>36.26</v>
      </c>
      <c r="AS61" s="98" cm="1">
        <f t="array" aca="1" ref="AS61" ca="1">INDIRECT(ADDRESS(CELL("row", INDEX('Drugs properties'!$A:$A, MATCH($D61, 'Drugs properties'!$A:$A, 0), 0)), 5, 4, TRUE, "Drugs properties"))</f>
        <v>3.68</v>
      </c>
      <c r="AT61" s="98" cm="1">
        <f t="array" aca="1" ref="AT61" ca="1">INDIRECT(ADDRESS(CELL("row", INDEX('Drugs properties'!$A:$A, MATCH($D61, 'Drugs properties'!$A:$A, 0), 0)), 6, 4, TRUE, "Drugs properties"))</f>
        <v>4</v>
      </c>
      <c r="AU61" s="98" cm="1">
        <f t="array" aca="1" ref="AU61" ca="1">INDIRECT(ADDRESS(CELL("row", INDEX('Drugs properties'!$A:$A, MATCH($D61, 'Drugs properties'!$A:$A, 0), 0)), 7, 4, TRUE, "Drugs properties"))</f>
        <v>0</v>
      </c>
      <c r="AV61" s="98" cm="1">
        <f t="array" aca="1" ref="AV61" ca="1">INDIRECT(ADDRESS(CELL("row", INDEX('Drugs properties'!$A:$A, MATCH($D61, 'Drugs properties'!$A:$A, 0), 0)), 8, 4, TRUE, "Drugs properties"))</f>
        <v>5</v>
      </c>
      <c r="AW61" s="98" cm="1">
        <f t="array" aca="1" ref="AW61" ca="1">INDIRECT(ADDRESS(CELL("row", INDEX('Drugs properties'!$A:$A, MATCH($D61, 'Drugs properties'!$A:$A, 0), 0)), 9, 4, TRUE, "Drugs properties"))</f>
        <v>24</v>
      </c>
      <c r="AX61" s="105" cm="1">
        <f t="array" aca="1" ref="AX61" ca="1">INDIRECT(ADDRESS(CELL("row", INDEX('Drugs properties'!$A:$A, MATCH($D61, 'Drugs properties'!$A:$A, 0), 0)), 11, 4, TRUE, "Drugs properties"))</f>
        <v>44787</v>
      </c>
      <c r="AY61" s="102" cm="1">
        <f t="array" aca="1" ref="AY61" ca="1">INDIRECT(ADDRESS(CELL("row", INDEX('Drugs properties'!$A:$A, MATCH($D61, 'Drugs properties'!$A:$A, 0), 0)), 12, 4, TRUE, "Drugs properties"))</f>
        <v>6103</v>
      </c>
      <c r="AZ61" s="102" cm="1">
        <f t="array" aca="1" ref="AZ61" ca="1">INDIRECT(ADDRESS(CELL("row", INDEX('Drugs properties'!$A:$A, MATCH($D61, 'Drugs properties'!$A:$A, 0), 0)), 13, 4, TRUE, "Drugs properties"))</f>
        <v>332</v>
      </c>
      <c r="BA61" s="109" cm="1">
        <f t="array" aca="1" ref="BA61" ca="1">INDIRECT(ADDRESS(CELL("row", INDEX('Drugs properties'!$A:$A, MATCH($D61, 'Drugs properties'!$A:$A, 0), 0)), 14, 4, TRUE, "Drugs properties"))</f>
        <v>48</v>
      </c>
    </row>
    <row r="62" spans="1:53" s="3" customFormat="1" ht="90" x14ac:dyDescent="0.25">
      <c r="A62" s="15">
        <v>60</v>
      </c>
      <c r="B62" s="15" t="s">
        <v>413</v>
      </c>
      <c r="C62" s="32">
        <v>17408770</v>
      </c>
      <c r="D62" s="34" t="s">
        <v>74</v>
      </c>
      <c r="E62" s="16">
        <f>800*4</f>
        <v>3200</v>
      </c>
      <c r="F62" s="16" t="s">
        <v>3127</v>
      </c>
      <c r="G62" s="16" t="s">
        <v>19</v>
      </c>
      <c r="H62" s="16" t="s">
        <v>702</v>
      </c>
      <c r="I62" s="16" t="s">
        <v>3305</v>
      </c>
      <c r="J62" s="16" t="s">
        <v>3306</v>
      </c>
      <c r="K62" s="16" t="s">
        <v>24</v>
      </c>
      <c r="L62" s="16"/>
      <c r="M62" s="35"/>
      <c r="N62" s="43">
        <v>70</v>
      </c>
      <c r="O62" s="17" t="s">
        <v>100</v>
      </c>
      <c r="P62" s="44" t="s">
        <v>107</v>
      </c>
      <c r="Q62" s="49" t="s">
        <v>24</v>
      </c>
      <c r="R62" s="18"/>
      <c r="S62" s="18"/>
      <c r="T62" s="50"/>
      <c r="U62" s="55"/>
      <c r="V62" s="19"/>
      <c r="W62" s="56">
        <v>680</v>
      </c>
      <c r="X62" s="61"/>
      <c r="Y62" s="20"/>
      <c r="Z62" s="20"/>
      <c r="AA62" s="20"/>
      <c r="AB62" s="20"/>
      <c r="AC62" s="20">
        <v>3.7</v>
      </c>
      <c r="AD62" s="20">
        <v>0.9052</v>
      </c>
      <c r="AE62" s="20"/>
      <c r="AF62" s="20"/>
      <c r="AG62" s="20"/>
      <c r="AH62" s="20"/>
      <c r="AI62" s="20"/>
      <c r="AJ62" s="62"/>
      <c r="AK62" s="67" t="s">
        <v>703</v>
      </c>
      <c r="AL62" s="21"/>
      <c r="AM62" s="21">
        <v>420</v>
      </c>
      <c r="AN62" s="68"/>
      <c r="AO62" s="72" t="s">
        <v>3437</v>
      </c>
      <c r="AP62" s="98" t="str" cm="1">
        <f t="array" aca="1" ref="AP62" ca="1">INDIRECT(ADDRESS(CELL("row", INDEX('Drugs properties'!$A:$A, MATCH($D62, 'Drugs properties'!$A:$A, 0), 0)), 2, 4, TRUE, "Drugs properties"))</f>
        <v>CCN1CCCC1CNC(=O)C2=C(C=CC(=C2)S(=O)(=O)N)OC</v>
      </c>
      <c r="AQ62" s="98" cm="1">
        <f t="array" aca="1" ref="AQ62" ca="1">INDIRECT(ADDRESS(CELL("row", INDEX('Drugs properties'!$A:$A, MATCH($D62, 'Drugs properties'!$A:$A, 0), 0)), 3, 4, TRUE, "Drugs properties"))</f>
        <v>341.43</v>
      </c>
      <c r="AR62" s="98" cm="1">
        <f t="array" aca="1" ref="AR62" ca="1">INDIRECT(ADDRESS(CELL("row", INDEX('Drugs properties'!$A:$A, MATCH($D62, 'Drugs properties'!$A:$A, 0), 0)), 4, 4, TRUE, "Drugs properties"))</f>
        <v>110.11</v>
      </c>
      <c r="AS62" s="98" cm="1">
        <f t="array" aca="1" ref="AS62" ca="1">INDIRECT(ADDRESS(CELL("row", INDEX('Drugs properties'!$A:$A, MATCH($D62, 'Drugs properties'!$A:$A, 0), 0)), 5, 4, TRUE, "Drugs properties"))</f>
        <v>0.76</v>
      </c>
      <c r="AT62" s="98" cm="1">
        <f t="array" aca="1" ref="AT62" ca="1">INDIRECT(ADDRESS(CELL("row", INDEX('Drugs properties'!$A:$A, MATCH($D62, 'Drugs properties'!$A:$A, 0), 0)), 6, 4, TRUE, "Drugs properties"))</f>
        <v>6</v>
      </c>
      <c r="AU62" s="98" cm="1">
        <f t="array" aca="1" ref="AU62" ca="1">INDIRECT(ADDRESS(CELL("row", INDEX('Drugs properties'!$A:$A, MATCH($D62, 'Drugs properties'!$A:$A, 0), 0)), 7, 4, TRUE, "Drugs properties"))</f>
        <v>2</v>
      </c>
      <c r="AV62" s="98" cm="1">
        <f t="array" aca="1" ref="AV62" ca="1">INDIRECT(ADDRESS(CELL("row", INDEX('Drugs properties'!$A:$A, MATCH($D62, 'Drugs properties'!$A:$A, 0), 0)), 8, 4, TRUE, "Drugs properties"))</f>
        <v>7</v>
      </c>
      <c r="AW62" s="98" cm="1">
        <f t="array" aca="1" ref="AW62" ca="1">INDIRECT(ADDRESS(CELL("row", INDEX('Drugs properties'!$A:$A, MATCH($D62, 'Drugs properties'!$A:$A, 0), 0)), 9, 4, TRUE, "Drugs properties"))</f>
        <v>23</v>
      </c>
      <c r="AX62" s="105" cm="1">
        <f t="array" aca="1" ref="AX62" ca="1">INDIRECT(ADDRESS(CELL("row", INDEX('Drugs properties'!$A:$A, MATCH($D62, 'Drugs properties'!$A:$A, 0), 0)), 11, 4, TRUE, "Drugs properties"))</f>
        <v>1416</v>
      </c>
      <c r="AY62" s="102" cm="1">
        <f t="array" aca="1" ref="AY62" ca="1">INDIRECT(ADDRESS(CELL("row", INDEX('Drugs properties'!$A:$A, MATCH($D62, 'Drugs properties'!$A:$A, 0), 0)), 12, 4, TRUE, "Drugs properties"))</f>
        <v>223</v>
      </c>
      <c r="AZ62" s="102" cm="1">
        <f t="array" aca="1" ref="AZ62" ca="1">INDIRECT(ADDRESS(CELL("row", INDEX('Drugs properties'!$A:$A, MATCH($D62, 'Drugs properties'!$A:$A, 0), 0)), 13, 4, TRUE, "Drugs properties"))</f>
        <v>51</v>
      </c>
      <c r="BA62" s="109" cm="1">
        <f t="array" aca="1" ref="BA62" ca="1">INDIRECT(ADDRESS(CELL("row", INDEX('Drugs properties'!$A:$A, MATCH($D62, 'Drugs properties'!$A:$A, 0), 0)), 14, 4, TRUE, "Drugs properties"))</f>
        <v>3</v>
      </c>
    </row>
    <row r="63" spans="1:53" s="3" customFormat="1" ht="60" x14ac:dyDescent="0.25">
      <c r="A63" s="15">
        <v>61</v>
      </c>
      <c r="B63" s="15" t="s">
        <v>704</v>
      </c>
      <c r="C63" s="32">
        <v>20966611</v>
      </c>
      <c r="D63" s="34" t="s">
        <v>75</v>
      </c>
      <c r="E63" s="16">
        <v>95</v>
      </c>
      <c r="F63" s="16" t="s">
        <v>3128</v>
      </c>
      <c r="G63" s="16" t="s">
        <v>26</v>
      </c>
      <c r="H63" s="16" t="s">
        <v>91</v>
      </c>
      <c r="I63" s="16">
        <v>8000</v>
      </c>
      <c r="J63" s="16" t="s">
        <v>3159</v>
      </c>
      <c r="K63" s="16" t="s">
        <v>26</v>
      </c>
      <c r="L63" s="16"/>
      <c r="M63" s="35"/>
      <c r="N63" s="43">
        <v>70</v>
      </c>
      <c r="O63" s="17" t="s">
        <v>96</v>
      </c>
      <c r="P63" s="44" t="s">
        <v>708</v>
      </c>
      <c r="Q63" s="49" t="s">
        <v>24</v>
      </c>
      <c r="R63" s="18"/>
      <c r="S63" s="18"/>
      <c r="T63" s="50"/>
      <c r="U63" s="55"/>
      <c r="V63" s="19"/>
      <c r="W63" s="56">
        <v>712</v>
      </c>
      <c r="X63" s="61"/>
      <c r="Y63" s="20"/>
      <c r="Z63" s="20"/>
      <c r="AA63" s="20"/>
      <c r="AB63" s="20"/>
      <c r="AC63" s="20">
        <v>4.0999999999999996</v>
      </c>
      <c r="AD63" s="20">
        <v>1.1109</v>
      </c>
      <c r="AE63" s="20">
        <v>7.6</v>
      </c>
      <c r="AF63" s="20"/>
      <c r="AG63" s="20"/>
      <c r="AH63" s="20"/>
      <c r="AI63" s="20"/>
      <c r="AJ63" s="62">
        <v>0.11</v>
      </c>
      <c r="AK63" s="67" t="s">
        <v>710</v>
      </c>
      <c r="AL63" s="21"/>
      <c r="AM63" s="21">
        <v>461</v>
      </c>
      <c r="AN63" s="68"/>
      <c r="AO63" s="72" t="s">
        <v>709</v>
      </c>
      <c r="AP63" s="98" t="str" cm="1">
        <f t="array" aca="1" ref="AP63" ca="1">INDIRECT(ADDRESS(CELL("row", INDEX('Drugs properties'!$A:$A, MATCH($D63, 'Drugs properties'!$A:$A, 0), 0)), 2, 4, TRUE, "Drugs properties"))</f>
        <v>CC(C)C1=C(C(=CC=C1)C(C)C)O</v>
      </c>
      <c r="AQ63" s="98" cm="1">
        <f t="array" aca="1" ref="AQ63" ca="1">INDIRECT(ADDRESS(CELL("row", INDEX('Drugs properties'!$A:$A, MATCH($D63, 'Drugs properties'!$A:$A, 0), 0)), 3, 4, TRUE, "Drugs properties"))</f>
        <v>178.27</v>
      </c>
      <c r="AR63" s="98" cm="1">
        <f t="array" aca="1" ref="AR63" ca="1">INDIRECT(ADDRESS(CELL("row", INDEX('Drugs properties'!$A:$A, MATCH($D63, 'Drugs properties'!$A:$A, 0), 0)), 4, 4, TRUE, "Drugs properties"))</f>
        <v>20.23</v>
      </c>
      <c r="AS63" s="98" cm="1">
        <f t="array" aca="1" ref="AS63" ca="1">INDIRECT(ADDRESS(CELL("row", INDEX('Drugs properties'!$A:$A, MATCH($D63, 'Drugs properties'!$A:$A, 0), 0)), 5, 4, TRUE, "Drugs properties"))</f>
        <v>3.36</v>
      </c>
      <c r="AT63" s="98" cm="1">
        <f t="array" aca="1" ref="AT63" ca="1">INDIRECT(ADDRESS(CELL("row", INDEX('Drugs properties'!$A:$A, MATCH($D63, 'Drugs properties'!$A:$A, 0), 0)), 6, 4, TRUE, "Drugs properties"))</f>
        <v>1</v>
      </c>
      <c r="AU63" s="98" cm="1">
        <f t="array" aca="1" ref="AU63" ca="1">INDIRECT(ADDRESS(CELL("row", INDEX('Drugs properties'!$A:$A, MATCH($D63, 'Drugs properties'!$A:$A, 0), 0)), 7, 4, TRUE, "Drugs properties"))</f>
        <v>1</v>
      </c>
      <c r="AV63" s="98" cm="1">
        <f t="array" aca="1" ref="AV63" ca="1">INDIRECT(ADDRESS(CELL("row", INDEX('Drugs properties'!$A:$A, MATCH($D63, 'Drugs properties'!$A:$A, 0), 0)), 8, 4, TRUE, "Drugs properties"))</f>
        <v>2</v>
      </c>
      <c r="AW63" s="98" cm="1">
        <f t="array" aca="1" ref="AW63" ca="1">INDIRECT(ADDRESS(CELL("row", INDEX('Drugs properties'!$A:$A, MATCH($D63, 'Drugs properties'!$A:$A, 0), 0)), 9, 4, TRUE, "Drugs properties"))</f>
        <v>13</v>
      </c>
      <c r="AX63" s="105" cm="1">
        <f t="array" aca="1" ref="AX63" ca="1">INDIRECT(ADDRESS(CELL("row", INDEX('Drugs properties'!$A:$A, MATCH($D63, 'Drugs properties'!$A:$A, 0), 0)), 11, 4, TRUE, "Drugs properties"))</f>
        <v>18137</v>
      </c>
      <c r="AY63" s="102" cm="1">
        <f t="array" aca="1" ref="AY63" ca="1">INDIRECT(ADDRESS(CELL("row", INDEX('Drugs properties'!$A:$A, MATCH($D63, 'Drugs properties'!$A:$A, 0), 0)), 12, 4, TRUE, "Drugs properties"))</f>
        <v>3877</v>
      </c>
      <c r="AZ63" s="102" cm="1">
        <f t="array" aca="1" ref="AZ63" ca="1">INDIRECT(ADDRESS(CELL("row", INDEX('Drugs properties'!$A:$A, MATCH($D63, 'Drugs properties'!$A:$A, 0), 0)), 13, 4, TRUE, "Drugs properties"))</f>
        <v>79</v>
      </c>
      <c r="BA63" s="109" cm="1">
        <f t="array" aca="1" ref="BA63" ca="1">INDIRECT(ADDRESS(CELL("row", INDEX('Drugs properties'!$A:$A, MATCH($D63, 'Drugs properties'!$A:$A, 0), 0)), 14, 4, TRUE, "Drugs properties"))</f>
        <v>7</v>
      </c>
    </row>
    <row r="64" spans="1:53" s="3" customFormat="1" ht="120" x14ac:dyDescent="0.25">
      <c r="A64" s="15">
        <v>62</v>
      </c>
      <c r="B64" s="15" t="s">
        <v>705</v>
      </c>
      <c r="C64" s="32">
        <v>21411146</v>
      </c>
      <c r="D64" s="34" t="s">
        <v>59</v>
      </c>
      <c r="E64" s="16">
        <v>110</v>
      </c>
      <c r="F64" s="16"/>
      <c r="G64" s="16" t="s">
        <v>19</v>
      </c>
      <c r="H64" s="16" t="s">
        <v>92</v>
      </c>
      <c r="I64" s="16" t="s">
        <v>3308</v>
      </c>
      <c r="J64" s="16" t="s">
        <v>3307</v>
      </c>
      <c r="K64" s="16"/>
      <c r="L64" s="16"/>
      <c r="M64" s="35"/>
      <c r="N64" s="43">
        <v>61</v>
      </c>
      <c r="O64" s="17" t="s">
        <v>96</v>
      </c>
      <c r="P64" s="44" t="s">
        <v>129</v>
      </c>
      <c r="Q64" s="49" t="s">
        <v>24</v>
      </c>
      <c r="R64" s="18"/>
      <c r="S64" s="18"/>
      <c r="T64" s="50"/>
      <c r="U64" s="55"/>
      <c r="V64" s="19"/>
      <c r="W64" s="56">
        <v>626</v>
      </c>
      <c r="X64" s="61"/>
      <c r="Y64" s="20"/>
      <c r="Z64" s="20"/>
      <c r="AA64" s="20"/>
      <c r="AB64" s="20"/>
      <c r="AC64" s="20">
        <v>2.5</v>
      </c>
      <c r="AD64" s="20">
        <v>0.61719999999999997</v>
      </c>
      <c r="AE64" s="20"/>
      <c r="AF64" s="20"/>
      <c r="AG64" s="20"/>
      <c r="AH64" s="20"/>
      <c r="AI64" s="20"/>
      <c r="AJ64" s="62"/>
      <c r="AK64" s="67" t="s">
        <v>712</v>
      </c>
      <c r="AL64" s="21"/>
      <c r="AM64" s="21">
        <v>538</v>
      </c>
      <c r="AN64" s="68"/>
      <c r="AO64" s="72" t="s">
        <v>711</v>
      </c>
      <c r="AP64" s="98" t="str" cm="1">
        <f t="array" aca="1" ref="AP64" ca="1">INDIRECT(ADDRESS(CELL("row", INDEX('Drugs properties'!$A:$A, MATCH($D64, 'Drugs properties'!$A:$A, 0), 0)), 2, 4, TRUE, "Drugs properties"))</f>
        <v>CCC(=O)C(CC(C)N(C)C)(C1=CC=CC=C1)C2=CC=CC=C2</v>
      </c>
      <c r="AQ64" s="98" cm="1">
        <f t="array" aca="1" ref="AQ64" ca="1">INDIRECT(ADDRESS(CELL("row", INDEX('Drugs properties'!$A:$A, MATCH($D64, 'Drugs properties'!$A:$A, 0), 0)), 3, 4, TRUE, "Drugs properties"))</f>
        <v>309.45</v>
      </c>
      <c r="AR64" s="98" cm="1">
        <f t="array" aca="1" ref="AR64" ca="1">INDIRECT(ADDRESS(CELL("row", INDEX('Drugs properties'!$A:$A, MATCH($D64, 'Drugs properties'!$A:$A, 0), 0)), 4, 4, TRUE, "Drugs properties"))</f>
        <v>20.309999999999999</v>
      </c>
      <c r="AS64" s="98" cm="1">
        <f t="array" aca="1" ref="AS64" ca="1">INDIRECT(ADDRESS(CELL("row", INDEX('Drugs properties'!$A:$A, MATCH($D64, 'Drugs properties'!$A:$A, 0), 0)), 5, 4, TRUE, "Drugs properties"))</f>
        <v>4.0599999999999996</v>
      </c>
      <c r="AT64" s="98" cm="1">
        <f t="array" aca="1" ref="AT64" ca="1">INDIRECT(ADDRESS(CELL("row", INDEX('Drugs properties'!$A:$A, MATCH($D64, 'Drugs properties'!$A:$A, 0), 0)), 6, 4, TRUE, "Drugs properties"))</f>
        <v>2</v>
      </c>
      <c r="AU64" s="98" cm="1">
        <f t="array" aca="1" ref="AU64" ca="1">INDIRECT(ADDRESS(CELL("row", INDEX('Drugs properties'!$A:$A, MATCH($D64, 'Drugs properties'!$A:$A, 0), 0)), 7, 4, TRUE, "Drugs properties"))</f>
        <v>0</v>
      </c>
      <c r="AV64" s="98" cm="1">
        <f t="array" aca="1" ref="AV64" ca="1">INDIRECT(ADDRESS(CELL("row", INDEX('Drugs properties'!$A:$A, MATCH($D64, 'Drugs properties'!$A:$A, 0), 0)), 8, 4, TRUE, "Drugs properties"))</f>
        <v>7</v>
      </c>
      <c r="AW64" s="98" cm="1">
        <f t="array" aca="1" ref="AW64" ca="1">INDIRECT(ADDRESS(CELL("row", INDEX('Drugs properties'!$A:$A, MATCH($D64, 'Drugs properties'!$A:$A, 0), 0)), 9, 4, TRUE, "Drugs properties"))</f>
        <v>23</v>
      </c>
      <c r="AX64" s="105" cm="1">
        <f t="array" aca="1" ref="AX64" ca="1">INDIRECT(ADDRESS(CELL("row", INDEX('Drugs properties'!$A:$A, MATCH($D64, 'Drugs properties'!$A:$A, 0), 0)), 11, 4, TRUE, "Drugs properties"))</f>
        <v>15227</v>
      </c>
      <c r="AY64" s="102" cm="1">
        <f t="array" aca="1" ref="AY64" ca="1">INDIRECT(ADDRESS(CELL("row", INDEX('Drugs properties'!$A:$A, MATCH($D64, 'Drugs properties'!$A:$A, 0), 0)), 12, 4, TRUE, "Drugs properties"))</f>
        <v>2229</v>
      </c>
      <c r="AZ64" s="102" cm="1">
        <f t="array" aca="1" ref="AZ64" ca="1">INDIRECT(ADDRESS(CELL("row", INDEX('Drugs properties'!$A:$A, MATCH($D64, 'Drugs properties'!$A:$A, 0), 0)), 13, 4, TRUE, "Drugs properties"))</f>
        <v>251</v>
      </c>
      <c r="BA64" s="109" cm="1">
        <f t="array" aca="1" ref="BA64" ca="1">INDIRECT(ADDRESS(CELL("row", INDEX('Drugs properties'!$A:$A, MATCH($D64, 'Drugs properties'!$A:$A, 0), 0)), 14, 4, TRUE, "Drugs properties"))</f>
        <v>10</v>
      </c>
    </row>
    <row r="65" spans="1:53" s="3" customFormat="1" ht="240" x14ac:dyDescent="0.25">
      <c r="A65" s="15">
        <v>63</v>
      </c>
      <c r="B65" s="15" t="s">
        <v>706</v>
      </c>
      <c r="C65" s="32">
        <v>20514968</v>
      </c>
      <c r="D65" s="34" t="s">
        <v>62</v>
      </c>
      <c r="E65" s="16" t="s">
        <v>24</v>
      </c>
      <c r="F65" s="16" t="s">
        <v>3129</v>
      </c>
      <c r="G65" s="16" t="s">
        <v>63</v>
      </c>
      <c r="H65" s="16" t="s">
        <v>715</v>
      </c>
      <c r="I65" s="16" t="s">
        <v>24</v>
      </c>
      <c r="J65" s="16"/>
      <c r="K65" s="16"/>
      <c r="L65" s="16"/>
      <c r="M65" s="35"/>
      <c r="N65" s="43">
        <v>79</v>
      </c>
      <c r="O65" s="17" t="s">
        <v>100</v>
      </c>
      <c r="P65" s="44" t="s">
        <v>713</v>
      </c>
      <c r="Q65" s="49" t="s">
        <v>24</v>
      </c>
      <c r="R65" s="18">
        <v>150</v>
      </c>
      <c r="S65" s="18"/>
      <c r="T65" s="50"/>
      <c r="U65" s="55"/>
      <c r="V65" s="19"/>
      <c r="W65" s="56">
        <v>690</v>
      </c>
      <c r="X65" s="61"/>
      <c r="Y65" s="20"/>
      <c r="Z65" s="20"/>
      <c r="AA65" s="20"/>
      <c r="AB65" s="20"/>
      <c r="AC65" s="20">
        <v>4.2</v>
      </c>
      <c r="AD65" s="20"/>
      <c r="AE65" s="20">
        <v>4.5689000000000002</v>
      </c>
      <c r="AF65" s="20"/>
      <c r="AG65" s="20"/>
      <c r="AH65" s="20"/>
      <c r="AI65" s="20"/>
      <c r="AJ65" s="62"/>
      <c r="AK65" s="67"/>
      <c r="AL65" s="21"/>
      <c r="AM65" s="21"/>
      <c r="AN65" s="68"/>
      <c r="AO65" s="72" t="s">
        <v>714</v>
      </c>
      <c r="AP65" s="98" t="str" cm="1">
        <f t="array" aca="1" ref="AP65" ca="1">INDIRECT(ADDRESS(CELL("row", INDEX('Drugs properties'!$A:$A, MATCH($D65, 'Drugs properties'!$A:$A, 0), 0)), 2, 4, TRUE, "Drugs properties"))</f>
        <v>C(OC(C(F)(F)F)C(F)(F)F)F</v>
      </c>
      <c r="AQ65" s="98" cm="1">
        <f t="array" aca="1" ref="AQ65" ca="1">INDIRECT(ADDRESS(CELL("row", INDEX('Drugs properties'!$A:$A, MATCH($D65, 'Drugs properties'!$A:$A, 0), 0)), 3, 4, TRUE, "Drugs properties"))</f>
        <v>200.05</v>
      </c>
      <c r="AR65" s="98" cm="1">
        <f t="array" aca="1" ref="AR65" ca="1">INDIRECT(ADDRESS(CELL("row", INDEX('Drugs properties'!$A:$A, MATCH($D65, 'Drugs properties'!$A:$A, 0), 0)), 4, 4, TRUE, "Drugs properties"))</f>
        <v>9.23</v>
      </c>
      <c r="AS65" s="98" cm="1">
        <f t="array" aca="1" ref="AS65" ca="1">INDIRECT(ADDRESS(CELL("row", INDEX('Drugs properties'!$A:$A, MATCH($D65, 'Drugs properties'!$A:$A, 0), 0)), 5, 4, TRUE, "Drugs properties"))</f>
        <v>2.94</v>
      </c>
      <c r="AT65" s="98" cm="1">
        <f t="array" aca="1" ref="AT65" ca="1">INDIRECT(ADDRESS(CELL("row", INDEX('Drugs properties'!$A:$A, MATCH($D65, 'Drugs properties'!$A:$A, 0), 0)), 6, 4, TRUE, "Drugs properties"))</f>
        <v>8</v>
      </c>
      <c r="AU65" s="98" cm="1">
        <f t="array" aca="1" ref="AU65" ca="1">INDIRECT(ADDRESS(CELL("row", INDEX('Drugs properties'!$A:$A, MATCH($D65, 'Drugs properties'!$A:$A, 0), 0)), 7, 4, TRUE, "Drugs properties"))</f>
        <v>0</v>
      </c>
      <c r="AV65" s="98" cm="1">
        <f t="array" aca="1" ref="AV65" ca="1">INDIRECT(ADDRESS(CELL("row", INDEX('Drugs properties'!$A:$A, MATCH($D65, 'Drugs properties'!$A:$A, 0), 0)), 8, 4, TRUE, "Drugs properties"))</f>
        <v>4</v>
      </c>
      <c r="AW65" s="98" cm="1">
        <f t="array" aca="1" ref="AW65" ca="1">INDIRECT(ADDRESS(CELL("row", INDEX('Drugs properties'!$A:$A, MATCH($D65, 'Drugs properties'!$A:$A, 0), 0)), 9, 4, TRUE, "Drugs properties"))</f>
        <v>12</v>
      </c>
      <c r="AX65" s="105" cm="1">
        <f t="array" aca="1" ref="AX65" ca="1">INDIRECT(ADDRESS(CELL("row", INDEX('Drugs properties'!$A:$A, MATCH($D65, 'Drugs properties'!$A:$A, 0), 0)), 11, 4, TRUE, "Drugs properties"))</f>
        <v>5433</v>
      </c>
      <c r="AY65" s="102" cm="1">
        <f t="array" aca="1" ref="AY65" ca="1">INDIRECT(ADDRESS(CELL("row", INDEX('Drugs properties'!$A:$A, MATCH($D65, 'Drugs properties'!$A:$A, 0), 0)), 12, 4, TRUE, "Drugs properties"))</f>
        <v>1290</v>
      </c>
      <c r="AZ65" s="102" cm="1">
        <f t="array" aca="1" ref="AZ65" ca="1">INDIRECT(ADDRESS(CELL("row", INDEX('Drugs properties'!$A:$A, MATCH($D65, 'Drugs properties'!$A:$A, 0), 0)), 13, 4, TRUE, "Drugs properties"))</f>
        <v>63</v>
      </c>
      <c r="BA65" s="109" cm="1">
        <f t="array" aca="1" ref="BA65" ca="1">INDIRECT(ADDRESS(CELL("row", INDEX('Drugs properties'!$A:$A, MATCH($D65, 'Drugs properties'!$A:$A, 0), 0)), 14, 4, TRUE, "Drugs properties"))</f>
        <v>4</v>
      </c>
    </row>
    <row r="66" spans="1:53" s="3" customFormat="1" ht="90" x14ac:dyDescent="0.25">
      <c r="A66" s="15">
        <v>64</v>
      </c>
      <c r="B66" s="15" t="s">
        <v>707</v>
      </c>
      <c r="C66" s="32">
        <v>9308514</v>
      </c>
      <c r="D66" s="34" t="s">
        <v>65</v>
      </c>
      <c r="E66" s="16">
        <v>15</v>
      </c>
      <c r="F66" s="16" t="s">
        <v>3130</v>
      </c>
      <c r="G66" s="16" t="s">
        <v>19</v>
      </c>
      <c r="H66" s="16" t="s">
        <v>150</v>
      </c>
      <c r="I66" s="16" t="s">
        <v>3309</v>
      </c>
      <c r="J66" s="16" t="s">
        <v>3523</v>
      </c>
      <c r="K66" s="16"/>
      <c r="L66" s="16"/>
      <c r="M66" s="35"/>
      <c r="N66" s="43">
        <v>66</v>
      </c>
      <c r="O66" s="17" t="s">
        <v>100</v>
      </c>
      <c r="P66" s="44" t="s">
        <v>148</v>
      </c>
      <c r="Q66" s="49" t="s">
        <v>139</v>
      </c>
      <c r="R66" s="18">
        <v>72</v>
      </c>
      <c r="S66" s="18"/>
      <c r="T66" s="50"/>
      <c r="U66" s="55"/>
      <c r="V66" s="19"/>
      <c r="W66" s="56"/>
      <c r="X66" s="61"/>
      <c r="Y66" s="20"/>
      <c r="Z66" s="20"/>
      <c r="AA66" s="20"/>
      <c r="AB66" s="20"/>
      <c r="AC66" s="20">
        <v>4.5999999999999996</v>
      </c>
      <c r="AD66" s="20"/>
      <c r="AE66" s="20">
        <v>8.9</v>
      </c>
      <c r="AF66" s="20"/>
      <c r="AG66" s="20"/>
      <c r="AH66" s="20"/>
      <c r="AI66" s="20"/>
      <c r="AJ66" s="62"/>
      <c r="AK66" s="67" t="s">
        <v>716</v>
      </c>
      <c r="AL66" s="21"/>
      <c r="AM66" s="21" t="s">
        <v>149</v>
      </c>
      <c r="AN66" s="68"/>
      <c r="AO66" s="72"/>
      <c r="AP66" s="98" t="str" cm="1">
        <f t="array" aca="1" ref="AP66" ca="1">INDIRECT(ADDRESS(CELL("row", INDEX('Drugs properties'!$A:$A, MATCH($D66, 'Drugs properties'!$A:$A, 0), 0)), 2, 4, TRUE, "Drugs properties"))</f>
        <v>C1CN(CCC1(C2=CC=C(C=C2)Cl)O)CCCC(=O)C3=CC=C(C=C3)F</v>
      </c>
      <c r="AQ66" s="98" cm="1">
        <f t="array" aca="1" ref="AQ66" ca="1">INDIRECT(ADDRESS(CELL("row", INDEX('Drugs properties'!$A:$A, MATCH($D66, 'Drugs properties'!$A:$A, 0), 0)), 3, 4, TRUE, "Drugs properties"))</f>
        <v>375.86</v>
      </c>
      <c r="AR66" s="98" cm="1">
        <f t="array" aca="1" ref="AR66" ca="1">INDIRECT(ADDRESS(CELL("row", INDEX('Drugs properties'!$A:$A, MATCH($D66, 'Drugs properties'!$A:$A, 0), 0)), 4, 4, TRUE, "Drugs properties"))</f>
        <v>40.54</v>
      </c>
      <c r="AS66" s="98" cm="1">
        <f t="array" aca="1" ref="AS66" ca="1">INDIRECT(ADDRESS(CELL("row", INDEX('Drugs properties'!$A:$A, MATCH($D66, 'Drugs properties'!$A:$A, 0), 0)), 5, 4, TRUE, "Drugs properties"))</f>
        <v>4.22</v>
      </c>
      <c r="AT66" s="98" cm="1">
        <f t="array" aca="1" ref="AT66" ca="1">INDIRECT(ADDRESS(CELL("row", INDEX('Drugs properties'!$A:$A, MATCH($D66, 'Drugs properties'!$A:$A, 0), 0)), 6, 4, TRUE, "Drugs properties"))</f>
        <v>4</v>
      </c>
      <c r="AU66" s="98" cm="1">
        <f t="array" aca="1" ref="AU66" ca="1">INDIRECT(ADDRESS(CELL("row", INDEX('Drugs properties'!$A:$A, MATCH($D66, 'Drugs properties'!$A:$A, 0), 0)), 7, 4, TRUE, "Drugs properties"))</f>
        <v>1</v>
      </c>
      <c r="AV66" s="98" cm="1">
        <f t="array" aca="1" ref="AV66" ca="1">INDIRECT(ADDRESS(CELL("row", INDEX('Drugs properties'!$A:$A, MATCH($D66, 'Drugs properties'!$A:$A, 0), 0)), 8, 4, TRUE, "Drugs properties"))</f>
        <v>6</v>
      </c>
      <c r="AW66" s="98" cm="1">
        <f t="array" aca="1" ref="AW66" ca="1">INDIRECT(ADDRESS(CELL("row", INDEX('Drugs properties'!$A:$A, MATCH($D66, 'Drugs properties'!$A:$A, 0), 0)), 9, 4, TRUE, "Drugs properties"))</f>
        <v>26</v>
      </c>
      <c r="AX66" s="105" cm="1">
        <f t="array" aca="1" ref="AX66" ca="1">INDIRECT(ADDRESS(CELL("row", INDEX('Drugs properties'!$A:$A, MATCH($D66, 'Drugs properties'!$A:$A, 0), 0)), 11, 4, TRUE, "Drugs properties"))</f>
        <v>24265</v>
      </c>
      <c r="AY66" s="102" cm="1">
        <f t="array" aca="1" ref="AY66" ca="1">INDIRECT(ADDRESS(CELL("row", INDEX('Drugs properties'!$A:$A, MATCH($D66, 'Drugs properties'!$A:$A, 0), 0)), 12, 4, TRUE, "Drugs properties"))</f>
        <v>2825</v>
      </c>
      <c r="AZ66" s="102" cm="1">
        <f t="array" aca="1" ref="AZ66" ca="1">INDIRECT(ADDRESS(CELL("row", INDEX('Drugs properties'!$A:$A, MATCH($D66, 'Drugs properties'!$A:$A, 0), 0)), 13, 4, TRUE, "Drugs properties"))</f>
        <v>239</v>
      </c>
      <c r="BA66" s="109" cm="1">
        <f t="array" aca="1" ref="BA66" ca="1">INDIRECT(ADDRESS(CELL("row", INDEX('Drugs properties'!$A:$A, MATCH($D66, 'Drugs properties'!$A:$A, 0), 0)), 14, 4, TRUE, "Drugs properties"))</f>
        <v>35</v>
      </c>
    </row>
    <row r="67" spans="1:53" s="3" customFormat="1" ht="90" x14ac:dyDescent="0.25">
      <c r="A67" s="15">
        <v>65</v>
      </c>
      <c r="B67" s="15" t="s">
        <v>717</v>
      </c>
      <c r="C67" s="32">
        <v>31911979</v>
      </c>
      <c r="D67" s="34" t="s">
        <v>57</v>
      </c>
      <c r="E67" s="16">
        <v>160</v>
      </c>
      <c r="F67" s="16"/>
      <c r="G67" s="16" t="s">
        <v>19</v>
      </c>
      <c r="H67" s="16"/>
      <c r="I67" s="16"/>
      <c r="J67" s="16"/>
      <c r="K67" s="16"/>
      <c r="L67" s="16" t="s">
        <v>89</v>
      </c>
      <c r="M67" s="35"/>
      <c r="N67" s="43">
        <v>23</v>
      </c>
      <c r="O67" s="17" t="s">
        <v>100</v>
      </c>
      <c r="P67" s="44"/>
      <c r="Q67" s="49" t="s">
        <v>151</v>
      </c>
      <c r="R67" s="18">
        <v>109</v>
      </c>
      <c r="S67" s="18"/>
      <c r="T67" s="50"/>
      <c r="U67" s="55"/>
      <c r="V67" s="19"/>
      <c r="W67" s="56" t="s">
        <v>152</v>
      </c>
      <c r="X67" s="61"/>
      <c r="Y67" s="20"/>
      <c r="Z67" s="20"/>
      <c r="AA67" s="20"/>
      <c r="AB67" s="20"/>
      <c r="AC67" s="20"/>
      <c r="AD67" s="20"/>
      <c r="AE67" s="20"/>
      <c r="AF67" s="20"/>
      <c r="AG67" s="20"/>
      <c r="AH67" s="20"/>
      <c r="AI67" s="20"/>
      <c r="AJ67" s="62"/>
      <c r="AK67" s="67" t="s">
        <v>718</v>
      </c>
      <c r="AL67" s="21" t="s">
        <v>24</v>
      </c>
      <c r="AM67" s="21"/>
      <c r="AN67" s="68" t="s">
        <v>3503</v>
      </c>
      <c r="AO67" s="72"/>
      <c r="AP67" s="98" t="str" cm="1">
        <f t="array" aca="1" ref="AP67" ca="1">INDIRECT(ADDRESS(CELL("row", INDEX('Drugs properties'!$A:$A, MATCH($D67, 'Drugs properties'!$A:$A, 0), 0)), 2, 4, TRUE, "Drugs properties"))</f>
        <v>CN(C)C(=O)C(CCN1CCC(CC1)(C2=CC=C(C=C2)Cl)O)(C3=CC=CC=C3)C4=CC=CC=C4</v>
      </c>
      <c r="AQ67" s="98" cm="1">
        <f t="array" aca="1" ref="AQ67" ca="1">INDIRECT(ADDRESS(CELL("row", INDEX('Drugs properties'!$A:$A, MATCH($D67, 'Drugs properties'!$A:$A, 0), 0)), 3, 4, TRUE, "Drugs properties"))</f>
        <v>477.04</v>
      </c>
      <c r="AR67" s="98" cm="1">
        <f t="array" aca="1" ref="AR67" ca="1">INDIRECT(ADDRESS(CELL("row", INDEX('Drugs properties'!$A:$A, MATCH($D67, 'Drugs properties'!$A:$A, 0), 0)), 4, 4, TRUE, "Drugs properties"))</f>
        <v>43.78</v>
      </c>
      <c r="AS67" s="98" cm="1">
        <f t="array" aca="1" ref="AS67" ca="1">INDIRECT(ADDRESS(CELL("row", INDEX('Drugs properties'!$A:$A, MATCH($D67, 'Drugs properties'!$A:$A, 0), 0)), 5, 4, TRUE, "Drugs properties"))</f>
        <v>4.67</v>
      </c>
      <c r="AT67" s="98" cm="1">
        <f t="array" aca="1" ref="AT67" ca="1">INDIRECT(ADDRESS(CELL("row", INDEX('Drugs properties'!$A:$A, MATCH($D67, 'Drugs properties'!$A:$A, 0), 0)), 6, 4, TRUE, "Drugs properties"))</f>
        <v>3</v>
      </c>
      <c r="AU67" s="98" cm="1">
        <f t="array" aca="1" ref="AU67" ca="1">INDIRECT(ADDRESS(CELL("row", INDEX('Drugs properties'!$A:$A, MATCH($D67, 'Drugs properties'!$A:$A, 0), 0)), 7, 4, TRUE, "Drugs properties"))</f>
        <v>1</v>
      </c>
      <c r="AV67" s="98" cm="1">
        <f t="array" aca="1" ref="AV67" ca="1">INDIRECT(ADDRESS(CELL("row", INDEX('Drugs properties'!$A:$A, MATCH($D67, 'Drugs properties'!$A:$A, 0), 0)), 8, 4, TRUE, "Drugs properties"))</f>
        <v>8</v>
      </c>
      <c r="AW67" s="98" cm="1">
        <f t="array" aca="1" ref="AW67" ca="1">INDIRECT(ADDRESS(CELL("row", INDEX('Drugs properties'!$A:$A, MATCH($D67, 'Drugs properties'!$A:$A, 0), 0)), 9, 4, TRUE, "Drugs properties"))</f>
        <v>34</v>
      </c>
      <c r="AX67" s="105" cm="1">
        <f t="array" aca="1" ref="AX67" ca="1">INDIRECT(ADDRESS(CELL("row", INDEX('Drugs properties'!$A:$A, MATCH($D67, 'Drugs properties'!$A:$A, 0), 0)), 11, 4, TRUE, "Drugs properties"))</f>
        <v>18116</v>
      </c>
      <c r="AY67" s="102" cm="1">
        <f t="array" aca="1" ref="AY67" ca="1">INDIRECT(ADDRESS(CELL("row", INDEX('Drugs properties'!$A:$A, MATCH($D67, 'Drugs properties'!$A:$A, 0), 0)), 12, 4, TRUE, "Drugs properties"))</f>
        <v>1613</v>
      </c>
      <c r="AZ67" s="102" cm="1">
        <f t="array" aca="1" ref="AZ67" ca="1">INDIRECT(ADDRESS(CELL("row", INDEX('Drugs properties'!$A:$A, MATCH($D67, 'Drugs properties'!$A:$A, 0), 0)), 13, 4, TRUE, "Drugs properties"))</f>
        <v>280</v>
      </c>
      <c r="BA67" s="109" cm="1">
        <f t="array" aca="1" ref="BA67" ca="1">INDIRECT(ADDRESS(CELL("row", INDEX('Drugs properties'!$A:$A, MATCH($D67, 'Drugs properties'!$A:$A, 0), 0)), 14, 4, TRUE, "Drugs properties"))</f>
        <v>21</v>
      </c>
    </row>
    <row r="68" spans="1:53" s="3" customFormat="1" ht="75" x14ac:dyDescent="0.25">
      <c r="A68" s="15">
        <v>66</v>
      </c>
      <c r="B68" s="15" t="s">
        <v>719</v>
      </c>
      <c r="C68" s="32">
        <v>20394569</v>
      </c>
      <c r="D68" s="80" t="s">
        <v>153</v>
      </c>
      <c r="E68" s="16">
        <v>60</v>
      </c>
      <c r="F68" s="16" t="s">
        <v>3131</v>
      </c>
      <c r="G68" s="16" t="s">
        <v>26</v>
      </c>
      <c r="H68" s="16" t="s">
        <v>155</v>
      </c>
      <c r="I68" s="16" t="s">
        <v>24</v>
      </c>
      <c r="J68" s="16"/>
      <c r="K68" s="16"/>
      <c r="L68" s="16"/>
      <c r="M68" s="35"/>
      <c r="N68" s="43">
        <v>57</v>
      </c>
      <c r="O68" s="17" t="s">
        <v>100</v>
      </c>
      <c r="P68" s="44" t="s">
        <v>154</v>
      </c>
      <c r="Q68" s="49" t="s">
        <v>24</v>
      </c>
      <c r="R68" s="18"/>
      <c r="S68" s="18"/>
      <c r="T68" s="50"/>
      <c r="U68" s="55"/>
      <c r="V68" s="19"/>
      <c r="W68" s="56"/>
      <c r="X68" s="61"/>
      <c r="Y68" s="20"/>
      <c r="Z68" s="20"/>
      <c r="AA68" s="20"/>
      <c r="AB68" s="20"/>
      <c r="AC68" s="20"/>
      <c r="AD68" s="20"/>
      <c r="AE68" s="20"/>
      <c r="AF68" s="20"/>
      <c r="AG68" s="20"/>
      <c r="AH68" s="20"/>
      <c r="AI68" s="20"/>
      <c r="AJ68" s="62"/>
      <c r="AK68" s="67"/>
      <c r="AL68" s="21"/>
      <c r="AM68" s="21"/>
      <c r="AN68" s="68"/>
      <c r="AO68" s="72"/>
      <c r="AP68" s="98" t="str" cm="1">
        <f t="array" aca="1" ref="AP68" ca="1">INDIRECT(ADDRESS(CELL("row", INDEX('Drugs properties'!$A:$A, MATCH($D68, 'Drugs properties'!$A:$A, 0), 0)), 2, 4, TRUE, "Drugs properties"))</f>
        <v>C1CN(CCC1N2C3=C(C=C(C=C3)Cl)NC2=O)CCCN4C5=CC=CC=C5NC4=O</v>
      </c>
      <c r="AQ68" s="98" cm="1">
        <f t="array" aca="1" ref="AQ68" ca="1">INDIRECT(ADDRESS(CELL("row", INDEX('Drugs properties'!$A:$A, MATCH($D68, 'Drugs properties'!$A:$A, 0), 0)), 3, 4, TRUE, "Drugs properties"))</f>
        <v>425.91</v>
      </c>
      <c r="AR68" s="98" cm="1">
        <f t="array" aca="1" ref="AR68" ca="1">INDIRECT(ADDRESS(CELL("row", INDEX('Drugs properties'!$A:$A, MATCH($D68, 'Drugs properties'!$A:$A, 0), 0)), 4, 4, TRUE, "Drugs properties"))</f>
        <v>78.819999999999993</v>
      </c>
      <c r="AS68" s="98" cm="1">
        <f t="array" aca="1" ref="AS68" ca="1">INDIRECT(ADDRESS(CELL("row", INDEX('Drugs properties'!$A:$A, MATCH($D68, 'Drugs properties'!$A:$A, 0), 0)), 5, 4, TRUE, "Drugs properties"))</f>
        <v>3.41</v>
      </c>
      <c r="AT68" s="98" cm="1">
        <f t="array" aca="1" ref="AT68" ca="1">INDIRECT(ADDRESS(CELL("row", INDEX('Drugs properties'!$A:$A, MATCH($D68, 'Drugs properties'!$A:$A, 0), 0)), 6, 4, TRUE, "Drugs properties"))</f>
        <v>3</v>
      </c>
      <c r="AU68" s="98" cm="1">
        <f t="array" aca="1" ref="AU68" ca="1">INDIRECT(ADDRESS(CELL("row", INDEX('Drugs properties'!$A:$A, MATCH($D68, 'Drugs properties'!$A:$A, 0), 0)), 7, 4, TRUE, "Drugs properties"))</f>
        <v>2</v>
      </c>
      <c r="AV68" s="98" cm="1">
        <f t="array" aca="1" ref="AV68" ca="1">INDIRECT(ADDRESS(CELL("row", INDEX('Drugs properties'!$A:$A, MATCH($D68, 'Drugs properties'!$A:$A, 0), 0)), 8, 4, TRUE, "Drugs properties"))</f>
        <v>5</v>
      </c>
      <c r="AW68" s="98" cm="1">
        <f t="array" aca="1" ref="AW68" ca="1">INDIRECT(ADDRESS(CELL("row", INDEX('Drugs properties'!$A:$A, MATCH($D68, 'Drugs properties'!$A:$A, 0), 0)), 9, 4, TRUE, "Drugs properties"))</f>
        <v>30</v>
      </c>
      <c r="AX68" s="105" cm="1">
        <f t="array" aca="1" ref="AX68" ca="1">INDIRECT(ADDRESS(CELL("row", INDEX('Drugs properties'!$A:$A, MATCH($D68, 'Drugs properties'!$A:$A, 0), 0)), 11, 4, TRUE, "Drugs properties"))</f>
        <v>2729</v>
      </c>
      <c r="AY68" s="102" cm="1">
        <f t="array" aca="1" ref="AY68" ca="1">INDIRECT(ADDRESS(CELL("row", INDEX('Drugs properties'!$A:$A, MATCH($D68, 'Drugs properties'!$A:$A, 0), 0)), 12, 4, TRUE, "Drugs properties"))</f>
        <v>390</v>
      </c>
      <c r="AZ68" s="102" cm="1">
        <f t="array" aca="1" ref="AZ68" ca="1">INDIRECT(ADDRESS(CELL("row", INDEX('Drugs properties'!$A:$A, MATCH($D68, 'Drugs properties'!$A:$A, 0), 0)), 13, 4, TRUE, "Drugs properties"))</f>
        <v>50</v>
      </c>
      <c r="BA68" s="109" cm="1">
        <f t="array" aca="1" ref="BA68" ca="1">INDIRECT(ADDRESS(CELL("row", INDEX('Drugs properties'!$A:$A, MATCH($D68, 'Drugs properties'!$A:$A, 0), 0)), 14, 4, TRUE, "Drugs properties"))</f>
        <v>6</v>
      </c>
    </row>
    <row r="69" spans="1:53" s="3" customFormat="1" ht="150" x14ac:dyDescent="0.25">
      <c r="A69" s="15">
        <v>67</v>
      </c>
      <c r="B69" s="15" t="s">
        <v>158</v>
      </c>
      <c r="C69" s="32">
        <v>22276012</v>
      </c>
      <c r="D69" s="34" t="s">
        <v>1685</v>
      </c>
      <c r="E69" s="16" t="s">
        <v>911</v>
      </c>
      <c r="F69" s="16" t="s">
        <v>3132</v>
      </c>
      <c r="G69" s="16" t="s">
        <v>26</v>
      </c>
      <c r="H69" s="16" t="s">
        <v>157</v>
      </c>
      <c r="I69" s="16">
        <v>75</v>
      </c>
      <c r="J69" s="16"/>
      <c r="K69" s="16"/>
      <c r="L69" s="16"/>
      <c r="M69" s="35"/>
      <c r="N69" s="43">
        <v>54</v>
      </c>
      <c r="O69" s="17" t="s">
        <v>96</v>
      </c>
      <c r="P69" s="44" t="s">
        <v>156</v>
      </c>
      <c r="Q69" s="49" t="s">
        <v>24</v>
      </c>
      <c r="R69" s="18"/>
      <c r="S69" s="18"/>
      <c r="T69" s="50"/>
      <c r="U69" s="55"/>
      <c r="V69" s="19">
        <v>450</v>
      </c>
      <c r="W69" s="56">
        <v>554</v>
      </c>
      <c r="X69" s="61"/>
      <c r="Y69" s="20"/>
      <c r="Z69" s="20"/>
      <c r="AA69" s="20"/>
      <c r="AB69" s="20"/>
      <c r="AC69" s="20">
        <v>3.23</v>
      </c>
      <c r="AD69" s="20">
        <v>0.77759999999999996</v>
      </c>
      <c r="AE69" s="20">
        <v>7.1</v>
      </c>
      <c r="AF69" s="20"/>
      <c r="AG69" s="20"/>
      <c r="AH69" s="20"/>
      <c r="AI69" s="20"/>
      <c r="AJ69" s="62"/>
      <c r="AK69" s="67" t="s">
        <v>721</v>
      </c>
      <c r="AL69" s="21"/>
      <c r="AM69" s="21"/>
      <c r="AN69" s="68" t="s">
        <v>722</v>
      </c>
      <c r="AO69" s="72" t="s">
        <v>720</v>
      </c>
      <c r="AP69" s="98" t="str" cm="1">
        <f t="array" aca="1" ref="AP69" ca="1">INDIRECT(ADDRESS(CELL("row", INDEX('Drugs properties'!$A:$A, MATCH($D69, 'Drugs properties'!$A:$A, 0), 0)), 2, 4, TRUE, "Drugs properties"))</f>
        <v>CC1C(C(CC(O1)OC2CC(CC3=C2C(=C4C(=C3O)C(=O)C5=C(C4=O)C(=CC=C5)OC)O)(C(=O)CO)O)N)O</v>
      </c>
      <c r="AQ69" s="98" cm="1">
        <f t="array" aca="1" ref="AQ69" ca="1">INDIRECT(ADDRESS(CELL("row", INDEX('Drugs properties'!$A:$A, MATCH($D69, 'Drugs properties'!$A:$A, 0), 0)), 3, 4, TRUE, "Drugs properties"))</f>
        <v>543.52</v>
      </c>
      <c r="AR69" s="98" cm="1">
        <f t="array" aca="1" ref="AR69" ca="1">INDIRECT(ADDRESS(CELL("row", INDEX('Drugs properties'!$A:$A, MATCH($D69, 'Drugs properties'!$A:$A, 0), 0)), 4, 4, TRUE, "Drugs properties"))</f>
        <v>206.07</v>
      </c>
      <c r="AS69" s="98" cm="1">
        <f t="array" aca="1" ref="AS69" ca="1">INDIRECT(ADDRESS(CELL("row", INDEX('Drugs properties'!$A:$A, MATCH($D69, 'Drugs properties'!$A:$A, 0), 0)), 5, 4, TRUE, "Drugs properties"))</f>
        <v>0.44</v>
      </c>
      <c r="AT69" s="98" cm="1">
        <f t="array" aca="1" ref="AT69" ca="1">INDIRECT(ADDRESS(CELL("row", INDEX('Drugs properties'!$A:$A, MATCH($D69, 'Drugs properties'!$A:$A, 0), 0)), 6, 4, TRUE, "Drugs properties"))</f>
        <v>12</v>
      </c>
      <c r="AU69" s="98" cm="1">
        <f t="array" aca="1" ref="AU69" ca="1">INDIRECT(ADDRESS(CELL("row", INDEX('Drugs properties'!$A:$A, MATCH($D69, 'Drugs properties'!$A:$A, 0), 0)), 7, 4, TRUE, "Drugs properties"))</f>
        <v>6</v>
      </c>
      <c r="AV69" s="98" cm="1">
        <f t="array" aca="1" ref="AV69" ca="1">INDIRECT(ADDRESS(CELL("row", INDEX('Drugs properties'!$A:$A, MATCH($D69, 'Drugs properties'!$A:$A, 0), 0)), 8, 4, TRUE, "Drugs properties"))</f>
        <v>5</v>
      </c>
      <c r="AW69" s="98" cm="1">
        <f t="array" aca="1" ref="AW69" ca="1">INDIRECT(ADDRESS(CELL("row", INDEX('Drugs properties'!$A:$A, MATCH($D69, 'Drugs properties'!$A:$A, 0), 0)), 9, 4, TRUE, "Drugs properties"))</f>
        <v>39</v>
      </c>
      <c r="AX69" s="105" cm="1">
        <f t="array" aca="1" ref="AX69" ca="1">INDIRECT(ADDRESS(CELL("row", INDEX('Drugs properties'!$A:$A, MATCH($D69, 'Drugs properties'!$A:$A, 0), 0)), 11, 4, TRUE, "Drugs properties"))</f>
        <v>75647</v>
      </c>
      <c r="AY69" s="102" cm="1">
        <f t="array" aca="1" ref="AY69" ca="1">INDIRECT(ADDRESS(CELL("row", INDEX('Drugs properties'!$A:$A, MATCH($D69, 'Drugs properties'!$A:$A, 0), 0)), 12, 4, TRUE, "Drugs properties"))</f>
        <v>8372</v>
      </c>
      <c r="AZ69" s="102" cm="1">
        <f t="array" aca="1" ref="AZ69" ca="1">INDIRECT(ADDRESS(CELL("row", INDEX('Drugs properties'!$A:$A, MATCH($D69, 'Drugs properties'!$A:$A, 0), 0)), 13, 4, TRUE, "Drugs properties"))</f>
        <v>18</v>
      </c>
      <c r="BA69" s="109" cm="1">
        <f t="array" aca="1" ref="BA69" ca="1">INDIRECT(ADDRESS(CELL("row", INDEX('Drugs properties'!$A:$A, MATCH($D69, 'Drugs properties'!$A:$A, 0), 0)), 14, 4, TRUE, "Drugs properties"))</f>
        <v>3</v>
      </c>
    </row>
    <row r="70" spans="1:53" s="3" customFormat="1" ht="90" x14ac:dyDescent="0.25">
      <c r="A70" s="15">
        <v>68</v>
      </c>
      <c r="B70" s="15" t="s">
        <v>723</v>
      </c>
      <c r="C70" s="32">
        <v>8445816</v>
      </c>
      <c r="D70" s="80" t="s">
        <v>159</v>
      </c>
      <c r="E70" s="16">
        <v>120</v>
      </c>
      <c r="F70" s="16" t="s">
        <v>3133</v>
      </c>
      <c r="G70" s="16"/>
      <c r="H70" s="16"/>
      <c r="I70" s="16"/>
      <c r="J70" s="16"/>
      <c r="K70" s="16"/>
      <c r="L70" s="16"/>
      <c r="M70" s="35"/>
      <c r="N70" s="43">
        <v>79</v>
      </c>
      <c r="O70" s="17" t="s">
        <v>96</v>
      </c>
      <c r="P70" s="44" t="s">
        <v>160</v>
      </c>
      <c r="Q70" s="49"/>
      <c r="R70" s="18"/>
      <c r="S70" s="18"/>
      <c r="T70" s="50"/>
      <c r="U70" s="55"/>
      <c r="V70" s="19">
        <v>580</v>
      </c>
      <c r="W70" s="56"/>
      <c r="X70" s="61"/>
      <c r="Y70" s="20"/>
      <c r="Z70" s="20"/>
      <c r="AA70" s="20"/>
      <c r="AB70" s="20"/>
      <c r="AC70" s="20"/>
      <c r="AD70" s="20"/>
      <c r="AE70" s="20"/>
      <c r="AF70" s="20"/>
      <c r="AG70" s="20"/>
      <c r="AH70" s="20"/>
      <c r="AI70" s="20"/>
      <c r="AJ70" s="62"/>
      <c r="AK70" s="67"/>
      <c r="AL70" s="21"/>
      <c r="AM70" s="21"/>
      <c r="AN70" s="68"/>
      <c r="AO70" s="72"/>
      <c r="AP70" s="98" t="str" cm="1">
        <f t="array" aca="1" ref="AP70" ca="1">INDIRECT(ADDRESS(CELL("row", INDEX('Drugs properties'!$A:$A, MATCH($D70, 'Drugs properties'!$A:$A, 0), 0)), 2, 4, TRUE, "Drugs properties"))</f>
        <v>CC(C)(C)C1=CC=C(C=C1)C(CCCN2CCC(CC2)C(C3=CC=CC=C3)(C4=CC=CC=C4)O)O</v>
      </c>
      <c r="AQ70" s="98" cm="1">
        <f t="array" aca="1" ref="AQ70" ca="1">INDIRECT(ADDRESS(CELL("row", INDEX('Drugs properties'!$A:$A, MATCH($D70, 'Drugs properties'!$A:$A, 0), 0)), 3, 4, TRUE, "Drugs properties"))</f>
        <v>471.67</v>
      </c>
      <c r="AR70" s="98" cm="1">
        <f t="array" aca="1" ref="AR70" ca="1">INDIRECT(ADDRESS(CELL("row", INDEX('Drugs properties'!$A:$A, MATCH($D70, 'Drugs properties'!$A:$A, 0), 0)), 4, 4, TRUE, "Drugs properties"))</f>
        <v>43.7</v>
      </c>
      <c r="AS70" s="98" cm="1">
        <f t="array" aca="1" ref="AS70" ca="1">INDIRECT(ADDRESS(CELL("row", INDEX('Drugs properties'!$A:$A, MATCH($D70, 'Drugs properties'!$A:$A, 0), 0)), 5, 4, TRUE, "Drugs properties"))</f>
        <v>5.73</v>
      </c>
      <c r="AT70" s="98" cm="1">
        <f t="array" aca="1" ref="AT70" ca="1">INDIRECT(ADDRESS(CELL("row", INDEX('Drugs properties'!$A:$A, MATCH($D70, 'Drugs properties'!$A:$A, 0), 0)), 6, 4, TRUE, "Drugs properties"))</f>
        <v>3</v>
      </c>
      <c r="AU70" s="98" cm="1">
        <f t="array" aca="1" ref="AU70" ca="1">INDIRECT(ADDRESS(CELL("row", INDEX('Drugs properties'!$A:$A, MATCH($D70, 'Drugs properties'!$A:$A, 0), 0)), 7, 4, TRUE, "Drugs properties"))</f>
        <v>2</v>
      </c>
      <c r="AV70" s="98" cm="1">
        <f t="array" aca="1" ref="AV70" ca="1">INDIRECT(ADDRESS(CELL("row", INDEX('Drugs properties'!$A:$A, MATCH($D70, 'Drugs properties'!$A:$A, 0), 0)), 8, 4, TRUE, "Drugs properties"))</f>
        <v>9</v>
      </c>
      <c r="AW70" s="98" cm="1">
        <f t="array" aca="1" ref="AW70" ca="1">INDIRECT(ADDRESS(CELL("row", INDEX('Drugs properties'!$A:$A, MATCH($D70, 'Drugs properties'!$A:$A, 0), 0)), 9, 4, TRUE, "Drugs properties"))</f>
        <v>35</v>
      </c>
      <c r="AX70" s="105" cm="1">
        <f t="array" aca="1" ref="AX70" ca="1">INDIRECT(ADDRESS(CELL("row", INDEX('Drugs properties'!$A:$A, MATCH($D70, 'Drugs properties'!$A:$A, 0), 0)), 11, 4, TRUE, "Drugs properties"))</f>
        <v>6199</v>
      </c>
      <c r="AY70" s="102" cm="1">
        <f t="array" aca="1" ref="AY70" ca="1">INDIRECT(ADDRESS(CELL("row", INDEX('Drugs properties'!$A:$A, MATCH($D70, 'Drugs properties'!$A:$A, 0), 0)), 12, 4, TRUE, "Drugs properties"))</f>
        <v>1859</v>
      </c>
      <c r="AZ70" s="102" cm="1">
        <f t="array" aca="1" ref="AZ70" ca="1">INDIRECT(ADDRESS(CELL("row", INDEX('Drugs properties'!$A:$A, MATCH($D70, 'Drugs properties'!$A:$A, 0), 0)), 13, 4, TRUE, "Drugs properties"))</f>
        <v>58</v>
      </c>
      <c r="BA70" s="109" cm="1">
        <f t="array" aca="1" ref="BA70" ca="1">INDIRECT(ADDRESS(CELL("row", INDEX('Drugs properties'!$A:$A, MATCH($D70, 'Drugs properties'!$A:$A, 0), 0)), 14, 4, TRUE, "Drugs properties"))</f>
        <v>10</v>
      </c>
    </row>
    <row r="71" spans="1:53" s="3" customFormat="1" ht="90" x14ac:dyDescent="0.25">
      <c r="A71" s="15">
        <v>69</v>
      </c>
      <c r="B71" s="15" t="s">
        <v>723</v>
      </c>
      <c r="C71" s="32">
        <v>8445816</v>
      </c>
      <c r="D71" s="80" t="s">
        <v>159</v>
      </c>
      <c r="E71" s="16">
        <v>3360</v>
      </c>
      <c r="F71" s="16" t="s">
        <v>3134</v>
      </c>
      <c r="G71" s="16"/>
      <c r="H71" s="16"/>
      <c r="I71" s="16"/>
      <c r="J71" s="16"/>
      <c r="K71" s="16"/>
      <c r="L71" s="16" t="s">
        <v>89</v>
      </c>
      <c r="M71" s="35"/>
      <c r="N71" s="43">
        <v>16</v>
      </c>
      <c r="O71" s="17" t="s">
        <v>96</v>
      </c>
      <c r="P71" s="44" t="s">
        <v>257</v>
      </c>
      <c r="Q71" s="49"/>
      <c r="R71" s="18"/>
      <c r="S71" s="18"/>
      <c r="T71" s="50"/>
      <c r="U71" s="55"/>
      <c r="V71" s="19">
        <v>560</v>
      </c>
      <c r="W71" s="56"/>
      <c r="X71" s="61"/>
      <c r="Y71" s="20"/>
      <c r="Z71" s="20"/>
      <c r="AA71" s="20"/>
      <c r="AB71" s="20"/>
      <c r="AC71" s="20"/>
      <c r="AD71" s="20"/>
      <c r="AE71" s="20"/>
      <c r="AF71" s="20"/>
      <c r="AG71" s="20"/>
      <c r="AH71" s="20"/>
      <c r="AI71" s="20"/>
      <c r="AJ71" s="62"/>
      <c r="AK71" s="67"/>
      <c r="AL71" s="21"/>
      <c r="AM71" s="21"/>
      <c r="AN71" s="68"/>
      <c r="AO71" s="72"/>
      <c r="AP71" s="98" t="str" cm="1">
        <f t="array" aca="1" ref="AP71" ca="1">INDIRECT(ADDRESS(CELL("row", INDEX('Drugs properties'!$A:$A, MATCH($D71, 'Drugs properties'!$A:$A, 0), 0)), 2, 4, TRUE, "Drugs properties"))</f>
        <v>CC(C)(C)C1=CC=C(C=C1)C(CCCN2CCC(CC2)C(C3=CC=CC=C3)(C4=CC=CC=C4)O)O</v>
      </c>
      <c r="AQ71" s="98" cm="1">
        <f t="array" aca="1" ref="AQ71" ca="1">INDIRECT(ADDRESS(CELL("row", INDEX('Drugs properties'!$A:$A, MATCH($D71, 'Drugs properties'!$A:$A, 0), 0)), 3, 4, TRUE, "Drugs properties"))</f>
        <v>471.67</v>
      </c>
      <c r="AR71" s="98" cm="1">
        <f t="array" aca="1" ref="AR71" ca="1">INDIRECT(ADDRESS(CELL("row", INDEX('Drugs properties'!$A:$A, MATCH($D71, 'Drugs properties'!$A:$A, 0), 0)), 4, 4, TRUE, "Drugs properties"))</f>
        <v>43.7</v>
      </c>
      <c r="AS71" s="98" cm="1">
        <f t="array" aca="1" ref="AS71" ca="1">INDIRECT(ADDRESS(CELL("row", INDEX('Drugs properties'!$A:$A, MATCH($D71, 'Drugs properties'!$A:$A, 0), 0)), 5, 4, TRUE, "Drugs properties"))</f>
        <v>5.73</v>
      </c>
      <c r="AT71" s="98" cm="1">
        <f t="array" aca="1" ref="AT71" ca="1">INDIRECT(ADDRESS(CELL("row", INDEX('Drugs properties'!$A:$A, MATCH($D71, 'Drugs properties'!$A:$A, 0), 0)), 6, 4, TRUE, "Drugs properties"))</f>
        <v>3</v>
      </c>
      <c r="AU71" s="98" cm="1">
        <f t="array" aca="1" ref="AU71" ca="1">INDIRECT(ADDRESS(CELL("row", INDEX('Drugs properties'!$A:$A, MATCH($D71, 'Drugs properties'!$A:$A, 0), 0)), 7, 4, TRUE, "Drugs properties"))</f>
        <v>2</v>
      </c>
      <c r="AV71" s="98" cm="1">
        <f t="array" aca="1" ref="AV71" ca="1">INDIRECT(ADDRESS(CELL("row", INDEX('Drugs properties'!$A:$A, MATCH($D71, 'Drugs properties'!$A:$A, 0), 0)), 8, 4, TRUE, "Drugs properties"))</f>
        <v>9</v>
      </c>
      <c r="AW71" s="98" cm="1">
        <f t="array" aca="1" ref="AW71" ca="1">INDIRECT(ADDRESS(CELL("row", INDEX('Drugs properties'!$A:$A, MATCH($D71, 'Drugs properties'!$A:$A, 0), 0)), 9, 4, TRUE, "Drugs properties"))</f>
        <v>35</v>
      </c>
      <c r="AX71" s="105" cm="1">
        <f t="array" aca="1" ref="AX71" ca="1">INDIRECT(ADDRESS(CELL("row", INDEX('Drugs properties'!$A:$A, MATCH($D71, 'Drugs properties'!$A:$A, 0), 0)), 11, 4, TRUE, "Drugs properties"))</f>
        <v>6199</v>
      </c>
      <c r="AY71" s="102" cm="1">
        <f t="array" aca="1" ref="AY71" ca="1">INDIRECT(ADDRESS(CELL("row", INDEX('Drugs properties'!$A:$A, MATCH($D71, 'Drugs properties'!$A:$A, 0), 0)), 12, 4, TRUE, "Drugs properties"))</f>
        <v>1859</v>
      </c>
      <c r="AZ71" s="102" cm="1">
        <f t="array" aca="1" ref="AZ71" ca="1">INDIRECT(ADDRESS(CELL("row", INDEX('Drugs properties'!$A:$A, MATCH($D71, 'Drugs properties'!$A:$A, 0), 0)), 13, 4, TRUE, "Drugs properties"))</f>
        <v>58</v>
      </c>
      <c r="BA71" s="109" cm="1">
        <f t="array" aca="1" ref="BA71" ca="1">INDIRECT(ADDRESS(CELL("row", INDEX('Drugs properties'!$A:$A, MATCH($D71, 'Drugs properties'!$A:$A, 0), 0)), 14, 4, TRUE, "Drugs properties"))</f>
        <v>10</v>
      </c>
    </row>
    <row r="72" spans="1:53" s="3" customFormat="1" ht="90" x14ac:dyDescent="0.25">
      <c r="A72" s="15">
        <v>70</v>
      </c>
      <c r="B72" s="15" t="s">
        <v>723</v>
      </c>
      <c r="C72" s="32">
        <v>8445816</v>
      </c>
      <c r="D72" s="80" t="s">
        <v>159</v>
      </c>
      <c r="E72" s="16">
        <v>900</v>
      </c>
      <c r="F72" s="16" t="s">
        <v>3134</v>
      </c>
      <c r="G72" s="16"/>
      <c r="H72" s="16"/>
      <c r="I72" s="16"/>
      <c r="J72" s="16"/>
      <c r="K72" s="16"/>
      <c r="L72" s="16" t="s">
        <v>89</v>
      </c>
      <c r="M72" s="35"/>
      <c r="N72" s="43">
        <v>45</v>
      </c>
      <c r="O72" s="17" t="s">
        <v>100</v>
      </c>
      <c r="P72" s="44"/>
      <c r="Q72" s="49" t="s">
        <v>24</v>
      </c>
      <c r="R72" s="18"/>
      <c r="S72" s="18"/>
      <c r="T72" s="50"/>
      <c r="U72" s="55"/>
      <c r="V72" s="19">
        <v>600</v>
      </c>
      <c r="W72" s="56"/>
      <c r="X72" s="61"/>
      <c r="Y72" s="20"/>
      <c r="Z72" s="20"/>
      <c r="AA72" s="20"/>
      <c r="AB72" s="20"/>
      <c r="AC72" s="20" t="s">
        <v>724</v>
      </c>
      <c r="AD72" s="20"/>
      <c r="AE72" s="20"/>
      <c r="AF72" s="20"/>
      <c r="AG72" s="20"/>
      <c r="AH72" s="20"/>
      <c r="AI72" s="20"/>
      <c r="AJ72" s="62"/>
      <c r="AK72" s="67"/>
      <c r="AL72" s="21"/>
      <c r="AM72" s="21"/>
      <c r="AN72" s="68"/>
      <c r="AO72" s="72" t="s">
        <v>3534</v>
      </c>
      <c r="AP72" s="98" t="str" cm="1">
        <f t="array" aca="1" ref="AP72" ca="1">INDIRECT(ADDRESS(CELL("row", INDEX('Drugs properties'!$A:$A, MATCH($D72, 'Drugs properties'!$A:$A, 0), 0)), 2, 4, TRUE, "Drugs properties"))</f>
        <v>CC(C)(C)C1=CC=C(C=C1)C(CCCN2CCC(CC2)C(C3=CC=CC=C3)(C4=CC=CC=C4)O)O</v>
      </c>
      <c r="AQ72" s="98" cm="1">
        <f t="array" aca="1" ref="AQ72" ca="1">INDIRECT(ADDRESS(CELL("row", INDEX('Drugs properties'!$A:$A, MATCH($D72, 'Drugs properties'!$A:$A, 0), 0)), 3, 4, TRUE, "Drugs properties"))</f>
        <v>471.67</v>
      </c>
      <c r="AR72" s="98" cm="1">
        <f t="array" aca="1" ref="AR72" ca="1">INDIRECT(ADDRESS(CELL("row", INDEX('Drugs properties'!$A:$A, MATCH($D72, 'Drugs properties'!$A:$A, 0), 0)), 4, 4, TRUE, "Drugs properties"))</f>
        <v>43.7</v>
      </c>
      <c r="AS72" s="98" cm="1">
        <f t="array" aca="1" ref="AS72" ca="1">INDIRECT(ADDRESS(CELL("row", INDEX('Drugs properties'!$A:$A, MATCH($D72, 'Drugs properties'!$A:$A, 0), 0)), 5, 4, TRUE, "Drugs properties"))</f>
        <v>5.73</v>
      </c>
      <c r="AT72" s="98" cm="1">
        <f t="array" aca="1" ref="AT72" ca="1">INDIRECT(ADDRESS(CELL("row", INDEX('Drugs properties'!$A:$A, MATCH($D72, 'Drugs properties'!$A:$A, 0), 0)), 6, 4, TRUE, "Drugs properties"))</f>
        <v>3</v>
      </c>
      <c r="AU72" s="98" cm="1">
        <f t="array" aca="1" ref="AU72" ca="1">INDIRECT(ADDRESS(CELL("row", INDEX('Drugs properties'!$A:$A, MATCH($D72, 'Drugs properties'!$A:$A, 0), 0)), 7, 4, TRUE, "Drugs properties"))</f>
        <v>2</v>
      </c>
      <c r="AV72" s="98" cm="1">
        <f t="array" aca="1" ref="AV72" ca="1">INDIRECT(ADDRESS(CELL("row", INDEX('Drugs properties'!$A:$A, MATCH($D72, 'Drugs properties'!$A:$A, 0), 0)), 8, 4, TRUE, "Drugs properties"))</f>
        <v>9</v>
      </c>
      <c r="AW72" s="98" cm="1">
        <f t="array" aca="1" ref="AW72" ca="1">INDIRECT(ADDRESS(CELL("row", INDEX('Drugs properties'!$A:$A, MATCH($D72, 'Drugs properties'!$A:$A, 0), 0)), 9, 4, TRUE, "Drugs properties"))</f>
        <v>35</v>
      </c>
      <c r="AX72" s="105" cm="1">
        <f t="array" aca="1" ref="AX72" ca="1">INDIRECT(ADDRESS(CELL("row", INDEX('Drugs properties'!$A:$A, MATCH($D72, 'Drugs properties'!$A:$A, 0), 0)), 11, 4, TRUE, "Drugs properties"))</f>
        <v>6199</v>
      </c>
      <c r="AY72" s="102" cm="1">
        <f t="array" aca="1" ref="AY72" ca="1">INDIRECT(ADDRESS(CELL("row", INDEX('Drugs properties'!$A:$A, MATCH($D72, 'Drugs properties'!$A:$A, 0), 0)), 12, 4, TRUE, "Drugs properties"))</f>
        <v>1859</v>
      </c>
      <c r="AZ72" s="102" cm="1">
        <f t="array" aca="1" ref="AZ72" ca="1">INDIRECT(ADDRESS(CELL("row", INDEX('Drugs properties'!$A:$A, MATCH($D72, 'Drugs properties'!$A:$A, 0), 0)), 13, 4, TRUE, "Drugs properties"))</f>
        <v>58</v>
      </c>
      <c r="BA72" s="109" cm="1">
        <f t="array" aca="1" ref="BA72" ca="1">INDIRECT(ADDRESS(CELL("row", INDEX('Drugs properties'!$A:$A, MATCH($D72, 'Drugs properties'!$A:$A, 0), 0)), 14, 4, TRUE, "Drugs properties"))</f>
        <v>10</v>
      </c>
    </row>
    <row r="73" spans="1:53" s="3" customFormat="1" ht="90" x14ac:dyDescent="0.25">
      <c r="A73" s="15">
        <v>71</v>
      </c>
      <c r="B73" s="15" t="s">
        <v>723</v>
      </c>
      <c r="C73" s="32">
        <v>8445816</v>
      </c>
      <c r="D73" s="80" t="s">
        <v>159</v>
      </c>
      <c r="E73" s="16">
        <v>180</v>
      </c>
      <c r="F73" s="16" t="s">
        <v>3135</v>
      </c>
      <c r="G73" s="16"/>
      <c r="H73" s="16" t="s">
        <v>162</v>
      </c>
      <c r="I73" s="16" t="s">
        <v>24</v>
      </c>
      <c r="J73" s="16"/>
      <c r="K73" s="16"/>
      <c r="L73" s="16"/>
      <c r="M73" s="35"/>
      <c r="N73" s="43">
        <v>80</v>
      </c>
      <c r="O73" s="17" t="s">
        <v>100</v>
      </c>
      <c r="P73" s="44" t="s">
        <v>163</v>
      </c>
      <c r="Q73" s="49" t="s">
        <v>24</v>
      </c>
      <c r="R73" s="18"/>
      <c r="S73" s="18"/>
      <c r="T73" s="50"/>
      <c r="U73" s="55"/>
      <c r="V73" s="19">
        <v>600</v>
      </c>
      <c r="W73" s="56"/>
      <c r="X73" s="61"/>
      <c r="Y73" s="20"/>
      <c r="Z73" s="20"/>
      <c r="AA73" s="20"/>
      <c r="AB73" s="20"/>
      <c r="AC73" s="20"/>
      <c r="AD73" s="20"/>
      <c r="AE73" s="20"/>
      <c r="AF73" s="20"/>
      <c r="AG73" s="20"/>
      <c r="AH73" s="20"/>
      <c r="AI73" s="20"/>
      <c r="AJ73" s="62"/>
      <c r="AK73" s="67"/>
      <c r="AL73" s="21"/>
      <c r="AM73" s="21"/>
      <c r="AN73" s="68"/>
      <c r="AO73" s="72"/>
      <c r="AP73" s="100" t="str" cm="1">
        <f t="array" aca="1" ref="AP73" ca="1">INDIRECT(ADDRESS(CELL("row", INDEX('Drugs properties'!$A:$A, MATCH($D73, 'Drugs properties'!$A:$A, 0), 0)), 2, 4, TRUE, "Drugs properties"))</f>
        <v>CC(C)(C)C1=CC=C(C=C1)C(CCCN2CCC(CC2)C(C3=CC=CC=C3)(C4=CC=CC=C4)O)O</v>
      </c>
      <c r="AQ73" s="98" cm="1">
        <f t="array" aca="1" ref="AQ73" ca="1">INDIRECT(ADDRESS(CELL("row", INDEX('Drugs properties'!$A:$A, MATCH($D73, 'Drugs properties'!$A:$A, 0), 0)), 3, 4, TRUE, "Drugs properties"))</f>
        <v>471.67</v>
      </c>
      <c r="AR73" s="98" cm="1">
        <f t="array" aca="1" ref="AR73" ca="1">INDIRECT(ADDRESS(CELL("row", INDEX('Drugs properties'!$A:$A, MATCH($D73, 'Drugs properties'!$A:$A, 0), 0)), 4, 4, TRUE, "Drugs properties"))</f>
        <v>43.7</v>
      </c>
      <c r="AS73" s="98" cm="1">
        <f t="array" aca="1" ref="AS73" ca="1">INDIRECT(ADDRESS(CELL("row", INDEX('Drugs properties'!$A:$A, MATCH($D73, 'Drugs properties'!$A:$A, 0), 0)), 5, 4, TRUE, "Drugs properties"))</f>
        <v>5.73</v>
      </c>
      <c r="AT73" s="98" cm="1">
        <f t="array" aca="1" ref="AT73" ca="1">INDIRECT(ADDRESS(CELL("row", INDEX('Drugs properties'!$A:$A, MATCH($D73, 'Drugs properties'!$A:$A, 0), 0)), 6, 4, TRUE, "Drugs properties"))</f>
        <v>3</v>
      </c>
      <c r="AU73" s="98" cm="1">
        <f t="array" aca="1" ref="AU73" ca="1">INDIRECT(ADDRESS(CELL("row", INDEX('Drugs properties'!$A:$A, MATCH($D73, 'Drugs properties'!$A:$A, 0), 0)), 7, 4, TRUE, "Drugs properties"))</f>
        <v>2</v>
      </c>
      <c r="AV73" s="98" cm="1">
        <f t="array" aca="1" ref="AV73" ca="1">INDIRECT(ADDRESS(CELL("row", INDEX('Drugs properties'!$A:$A, MATCH($D73, 'Drugs properties'!$A:$A, 0), 0)), 8, 4, TRUE, "Drugs properties"))</f>
        <v>9</v>
      </c>
      <c r="AW73" s="98" cm="1">
        <f t="array" aca="1" ref="AW73" ca="1">INDIRECT(ADDRESS(CELL("row", INDEX('Drugs properties'!$A:$A, MATCH($D73, 'Drugs properties'!$A:$A, 0), 0)), 9, 4, TRUE, "Drugs properties"))</f>
        <v>35</v>
      </c>
      <c r="AX73" s="105" cm="1">
        <f t="array" aca="1" ref="AX73" ca="1">INDIRECT(ADDRESS(CELL("row", INDEX('Drugs properties'!$A:$A, MATCH($D73, 'Drugs properties'!$A:$A, 0), 0)), 11, 4, TRUE, "Drugs properties"))</f>
        <v>6199</v>
      </c>
      <c r="AY73" s="102" cm="1">
        <f t="array" aca="1" ref="AY73" ca="1">INDIRECT(ADDRESS(CELL("row", INDEX('Drugs properties'!$A:$A, MATCH($D73, 'Drugs properties'!$A:$A, 0), 0)), 12, 4, TRUE, "Drugs properties"))</f>
        <v>1859</v>
      </c>
      <c r="AZ73" s="102" cm="1">
        <f t="array" aca="1" ref="AZ73" ca="1">INDIRECT(ADDRESS(CELL("row", INDEX('Drugs properties'!$A:$A, MATCH($D73, 'Drugs properties'!$A:$A, 0), 0)), 13, 4, TRUE, "Drugs properties"))</f>
        <v>58</v>
      </c>
      <c r="BA73" s="109" cm="1">
        <f t="array" aca="1" ref="BA73" ca="1">INDIRECT(ADDRESS(CELL("row", INDEX('Drugs properties'!$A:$A, MATCH($D73, 'Drugs properties'!$A:$A, 0), 0)), 14, 4, TRUE, "Drugs properties"))</f>
        <v>10</v>
      </c>
    </row>
    <row r="74" spans="1:53" s="3" customFormat="1" ht="90" x14ac:dyDescent="0.25">
      <c r="A74" s="15">
        <v>72</v>
      </c>
      <c r="B74" s="15" t="s">
        <v>723</v>
      </c>
      <c r="C74" s="32">
        <v>8445816</v>
      </c>
      <c r="D74" s="80" t="s">
        <v>159</v>
      </c>
      <c r="E74" s="16">
        <v>120</v>
      </c>
      <c r="F74" s="16" t="s">
        <v>3136</v>
      </c>
      <c r="G74" s="16"/>
      <c r="H74" s="16"/>
      <c r="I74" s="16"/>
      <c r="J74" s="16"/>
      <c r="K74" s="16"/>
      <c r="L74" s="16"/>
      <c r="M74" s="35"/>
      <c r="N74" s="43">
        <v>45</v>
      </c>
      <c r="O74" s="17" t="s">
        <v>100</v>
      </c>
      <c r="P74" s="44" t="s">
        <v>725</v>
      </c>
      <c r="Q74" s="49" t="s">
        <v>24</v>
      </c>
      <c r="R74" s="18"/>
      <c r="S74" s="18"/>
      <c r="T74" s="50"/>
      <c r="U74" s="55"/>
      <c r="V74" s="19">
        <v>520</v>
      </c>
      <c r="W74" s="56"/>
      <c r="X74" s="61"/>
      <c r="Y74" s="20"/>
      <c r="Z74" s="20"/>
      <c r="AA74" s="20"/>
      <c r="AB74" s="20"/>
      <c r="AC74" s="20" t="s">
        <v>161</v>
      </c>
      <c r="AD74" s="20"/>
      <c r="AE74" s="20"/>
      <c r="AF74" s="20"/>
      <c r="AG74" s="20"/>
      <c r="AH74" s="20"/>
      <c r="AI74" s="20"/>
      <c r="AJ74" s="62"/>
      <c r="AK74" s="67"/>
      <c r="AL74" s="21"/>
      <c r="AM74" s="21"/>
      <c r="AN74" s="68"/>
      <c r="AO74" s="72"/>
      <c r="AP74" s="98" t="str" cm="1">
        <f t="array" aca="1" ref="AP74" ca="1">INDIRECT(ADDRESS(CELL("row", INDEX('Drugs properties'!$A:$A, MATCH($D74, 'Drugs properties'!$A:$A, 0), 0)), 2, 4, TRUE, "Drugs properties"))</f>
        <v>CC(C)(C)C1=CC=C(C=C1)C(CCCN2CCC(CC2)C(C3=CC=CC=C3)(C4=CC=CC=C4)O)O</v>
      </c>
      <c r="AQ74" s="98" cm="1">
        <f t="array" aca="1" ref="AQ74" ca="1">INDIRECT(ADDRESS(CELL("row", INDEX('Drugs properties'!$A:$A, MATCH($D74, 'Drugs properties'!$A:$A, 0), 0)), 3, 4, TRUE, "Drugs properties"))</f>
        <v>471.67</v>
      </c>
      <c r="AR74" s="98" cm="1">
        <f t="array" aca="1" ref="AR74" ca="1">INDIRECT(ADDRESS(CELL("row", INDEX('Drugs properties'!$A:$A, MATCH($D74, 'Drugs properties'!$A:$A, 0), 0)), 4, 4, TRUE, "Drugs properties"))</f>
        <v>43.7</v>
      </c>
      <c r="AS74" s="98" cm="1">
        <f t="array" aca="1" ref="AS74" ca="1">INDIRECT(ADDRESS(CELL("row", INDEX('Drugs properties'!$A:$A, MATCH($D74, 'Drugs properties'!$A:$A, 0), 0)), 5, 4, TRUE, "Drugs properties"))</f>
        <v>5.73</v>
      </c>
      <c r="AT74" s="98" cm="1">
        <f t="array" aca="1" ref="AT74" ca="1">INDIRECT(ADDRESS(CELL("row", INDEX('Drugs properties'!$A:$A, MATCH($D74, 'Drugs properties'!$A:$A, 0), 0)), 6, 4, TRUE, "Drugs properties"))</f>
        <v>3</v>
      </c>
      <c r="AU74" s="98" cm="1">
        <f t="array" aca="1" ref="AU74" ca="1">INDIRECT(ADDRESS(CELL("row", INDEX('Drugs properties'!$A:$A, MATCH($D74, 'Drugs properties'!$A:$A, 0), 0)), 7, 4, TRUE, "Drugs properties"))</f>
        <v>2</v>
      </c>
      <c r="AV74" s="98" cm="1">
        <f t="array" aca="1" ref="AV74" ca="1">INDIRECT(ADDRESS(CELL("row", INDEX('Drugs properties'!$A:$A, MATCH($D74, 'Drugs properties'!$A:$A, 0), 0)), 8, 4, TRUE, "Drugs properties"))</f>
        <v>9</v>
      </c>
      <c r="AW74" s="98" cm="1">
        <f t="array" aca="1" ref="AW74" ca="1">INDIRECT(ADDRESS(CELL("row", INDEX('Drugs properties'!$A:$A, MATCH($D74, 'Drugs properties'!$A:$A, 0), 0)), 9, 4, TRUE, "Drugs properties"))</f>
        <v>35</v>
      </c>
      <c r="AX74" s="105" cm="1">
        <f t="array" aca="1" ref="AX74" ca="1">INDIRECT(ADDRESS(CELL("row", INDEX('Drugs properties'!$A:$A, MATCH($D74, 'Drugs properties'!$A:$A, 0), 0)), 11, 4, TRUE, "Drugs properties"))</f>
        <v>6199</v>
      </c>
      <c r="AY74" s="102" cm="1">
        <f t="array" aca="1" ref="AY74" ca="1">INDIRECT(ADDRESS(CELL("row", INDEX('Drugs properties'!$A:$A, MATCH($D74, 'Drugs properties'!$A:$A, 0), 0)), 12, 4, TRUE, "Drugs properties"))</f>
        <v>1859</v>
      </c>
      <c r="AZ74" s="102" cm="1">
        <f t="array" aca="1" ref="AZ74" ca="1">INDIRECT(ADDRESS(CELL("row", INDEX('Drugs properties'!$A:$A, MATCH($D74, 'Drugs properties'!$A:$A, 0), 0)), 13, 4, TRUE, "Drugs properties"))</f>
        <v>58</v>
      </c>
      <c r="BA74" s="109" cm="1">
        <f t="array" aca="1" ref="BA74" ca="1">INDIRECT(ADDRESS(CELL("row", INDEX('Drugs properties'!$A:$A, MATCH($D74, 'Drugs properties'!$A:$A, 0), 0)), 14, 4, TRUE, "Drugs properties"))</f>
        <v>10</v>
      </c>
    </row>
    <row r="75" spans="1:53" s="3" customFormat="1" ht="90" x14ac:dyDescent="0.25">
      <c r="A75" s="15">
        <v>73</v>
      </c>
      <c r="B75" s="15" t="s">
        <v>723</v>
      </c>
      <c r="C75" s="32">
        <v>8445816</v>
      </c>
      <c r="D75" s="80" t="s">
        <v>159</v>
      </c>
      <c r="E75" s="16">
        <v>120</v>
      </c>
      <c r="F75" s="16" t="s">
        <v>3137</v>
      </c>
      <c r="G75" s="16"/>
      <c r="H75" s="16" t="s">
        <v>162</v>
      </c>
      <c r="I75" s="16" t="s">
        <v>24</v>
      </c>
      <c r="J75" s="16"/>
      <c r="K75" s="16"/>
      <c r="L75" s="16"/>
      <c r="M75" s="35"/>
      <c r="N75" s="43">
        <v>53</v>
      </c>
      <c r="O75" s="17" t="s">
        <v>96</v>
      </c>
      <c r="P75" s="44"/>
      <c r="Q75" s="49" t="s">
        <v>24</v>
      </c>
      <c r="R75" s="18"/>
      <c r="S75" s="18"/>
      <c r="T75" s="50"/>
      <c r="U75" s="55"/>
      <c r="V75" s="19">
        <v>600</v>
      </c>
      <c r="W75" s="56"/>
      <c r="X75" s="61"/>
      <c r="Y75" s="20"/>
      <c r="Z75" s="20"/>
      <c r="AA75" s="20"/>
      <c r="AB75" s="20"/>
      <c r="AC75" s="20"/>
      <c r="AD75" s="20"/>
      <c r="AE75" s="20"/>
      <c r="AF75" s="20"/>
      <c r="AG75" s="20"/>
      <c r="AH75" s="20"/>
      <c r="AI75" s="20"/>
      <c r="AJ75" s="62"/>
      <c r="AK75" s="67"/>
      <c r="AL75" s="21"/>
      <c r="AM75" s="21"/>
      <c r="AN75" s="68"/>
      <c r="AO75" s="72"/>
      <c r="AP75" s="100" t="str" cm="1">
        <f t="array" aca="1" ref="AP75" ca="1">INDIRECT(ADDRESS(CELL("row", INDEX('Drugs properties'!$A:$A, MATCH($D75, 'Drugs properties'!$A:$A, 0), 0)), 2, 4, TRUE, "Drugs properties"))</f>
        <v>CC(C)(C)C1=CC=C(C=C1)C(CCCN2CCC(CC2)C(C3=CC=CC=C3)(C4=CC=CC=C4)O)O</v>
      </c>
      <c r="AQ75" s="98" cm="1">
        <f t="array" aca="1" ref="AQ75" ca="1">INDIRECT(ADDRESS(CELL("row", INDEX('Drugs properties'!$A:$A, MATCH($D75, 'Drugs properties'!$A:$A, 0), 0)), 3, 4, TRUE, "Drugs properties"))</f>
        <v>471.67</v>
      </c>
      <c r="AR75" s="98" cm="1">
        <f t="array" aca="1" ref="AR75" ca="1">INDIRECT(ADDRESS(CELL("row", INDEX('Drugs properties'!$A:$A, MATCH($D75, 'Drugs properties'!$A:$A, 0), 0)), 4, 4, TRUE, "Drugs properties"))</f>
        <v>43.7</v>
      </c>
      <c r="AS75" s="98" cm="1">
        <f t="array" aca="1" ref="AS75" ca="1">INDIRECT(ADDRESS(CELL("row", INDEX('Drugs properties'!$A:$A, MATCH($D75, 'Drugs properties'!$A:$A, 0), 0)), 5, 4, TRUE, "Drugs properties"))</f>
        <v>5.73</v>
      </c>
      <c r="AT75" s="98" cm="1">
        <f t="array" aca="1" ref="AT75" ca="1">INDIRECT(ADDRESS(CELL("row", INDEX('Drugs properties'!$A:$A, MATCH($D75, 'Drugs properties'!$A:$A, 0), 0)), 6, 4, TRUE, "Drugs properties"))</f>
        <v>3</v>
      </c>
      <c r="AU75" s="98" cm="1">
        <f t="array" aca="1" ref="AU75" ca="1">INDIRECT(ADDRESS(CELL("row", INDEX('Drugs properties'!$A:$A, MATCH($D75, 'Drugs properties'!$A:$A, 0), 0)), 7, 4, TRUE, "Drugs properties"))</f>
        <v>2</v>
      </c>
      <c r="AV75" s="98" cm="1">
        <f t="array" aca="1" ref="AV75" ca="1">INDIRECT(ADDRESS(CELL("row", INDEX('Drugs properties'!$A:$A, MATCH($D75, 'Drugs properties'!$A:$A, 0), 0)), 8, 4, TRUE, "Drugs properties"))</f>
        <v>9</v>
      </c>
      <c r="AW75" s="98" cm="1">
        <f t="array" aca="1" ref="AW75" ca="1">INDIRECT(ADDRESS(CELL("row", INDEX('Drugs properties'!$A:$A, MATCH($D75, 'Drugs properties'!$A:$A, 0), 0)), 9, 4, TRUE, "Drugs properties"))</f>
        <v>35</v>
      </c>
      <c r="AX75" s="105" cm="1">
        <f t="array" aca="1" ref="AX75" ca="1">INDIRECT(ADDRESS(CELL("row", INDEX('Drugs properties'!$A:$A, MATCH($D75, 'Drugs properties'!$A:$A, 0), 0)), 11, 4, TRUE, "Drugs properties"))</f>
        <v>6199</v>
      </c>
      <c r="AY75" s="102" cm="1">
        <f t="array" aca="1" ref="AY75" ca="1">INDIRECT(ADDRESS(CELL("row", INDEX('Drugs properties'!$A:$A, MATCH($D75, 'Drugs properties'!$A:$A, 0), 0)), 12, 4, TRUE, "Drugs properties"))</f>
        <v>1859</v>
      </c>
      <c r="AZ75" s="102" cm="1">
        <f t="array" aca="1" ref="AZ75" ca="1">INDIRECT(ADDRESS(CELL("row", INDEX('Drugs properties'!$A:$A, MATCH($D75, 'Drugs properties'!$A:$A, 0), 0)), 13, 4, TRUE, "Drugs properties"))</f>
        <v>58</v>
      </c>
      <c r="BA75" s="109" cm="1">
        <f t="array" aca="1" ref="BA75" ca="1">INDIRECT(ADDRESS(CELL("row", INDEX('Drugs properties'!$A:$A, MATCH($D75, 'Drugs properties'!$A:$A, 0), 0)), 14, 4, TRUE, "Drugs properties"))</f>
        <v>10</v>
      </c>
    </row>
    <row r="76" spans="1:53" s="3" customFormat="1" ht="90" x14ac:dyDescent="0.25">
      <c r="A76" s="15">
        <v>74</v>
      </c>
      <c r="B76" s="15" t="s">
        <v>723</v>
      </c>
      <c r="C76" s="32">
        <v>8445816</v>
      </c>
      <c r="D76" s="80" t="s">
        <v>159</v>
      </c>
      <c r="E76" s="16">
        <v>120</v>
      </c>
      <c r="F76" s="16" t="s">
        <v>3138</v>
      </c>
      <c r="G76" s="16"/>
      <c r="H76" s="16" t="s">
        <v>162</v>
      </c>
      <c r="I76" s="16" t="s">
        <v>24</v>
      </c>
      <c r="J76" s="16"/>
      <c r="K76" s="16"/>
      <c r="L76" s="16"/>
      <c r="M76" s="35"/>
      <c r="N76" s="43">
        <v>39</v>
      </c>
      <c r="O76" s="17" t="s">
        <v>100</v>
      </c>
      <c r="P76" s="44"/>
      <c r="Q76" s="49"/>
      <c r="R76" s="18"/>
      <c r="S76" s="18"/>
      <c r="T76" s="50"/>
      <c r="U76" s="55"/>
      <c r="V76" s="19">
        <v>655</v>
      </c>
      <c r="W76" s="56"/>
      <c r="X76" s="61"/>
      <c r="Y76" s="20"/>
      <c r="Z76" s="20"/>
      <c r="AA76" s="20"/>
      <c r="AB76" s="20"/>
      <c r="AC76" s="20"/>
      <c r="AD76" s="20"/>
      <c r="AE76" s="20"/>
      <c r="AF76" s="20"/>
      <c r="AG76" s="20"/>
      <c r="AH76" s="20"/>
      <c r="AI76" s="20"/>
      <c r="AJ76" s="62"/>
      <c r="AK76" s="67"/>
      <c r="AL76" s="21"/>
      <c r="AM76" s="21"/>
      <c r="AN76" s="68"/>
      <c r="AO76" s="72"/>
      <c r="AP76" s="98" t="str" cm="1">
        <f t="array" aca="1" ref="AP76" ca="1">INDIRECT(ADDRESS(CELL("row", INDEX('Drugs properties'!$A:$A, MATCH($D76, 'Drugs properties'!$A:$A, 0), 0)), 2, 4, TRUE, "Drugs properties"))</f>
        <v>CC(C)(C)C1=CC=C(C=C1)C(CCCN2CCC(CC2)C(C3=CC=CC=C3)(C4=CC=CC=C4)O)O</v>
      </c>
      <c r="AQ76" s="98" cm="1">
        <f t="array" aca="1" ref="AQ76" ca="1">INDIRECT(ADDRESS(CELL("row", INDEX('Drugs properties'!$A:$A, MATCH($D76, 'Drugs properties'!$A:$A, 0), 0)), 3, 4, TRUE, "Drugs properties"))</f>
        <v>471.67</v>
      </c>
      <c r="AR76" s="98" cm="1">
        <f t="array" aca="1" ref="AR76" ca="1">INDIRECT(ADDRESS(CELL("row", INDEX('Drugs properties'!$A:$A, MATCH($D76, 'Drugs properties'!$A:$A, 0), 0)), 4, 4, TRUE, "Drugs properties"))</f>
        <v>43.7</v>
      </c>
      <c r="AS76" s="98" cm="1">
        <f t="array" aca="1" ref="AS76" ca="1">INDIRECT(ADDRESS(CELL("row", INDEX('Drugs properties'!$A:$A, MATCH($D76, 'Drugs properties'!$A:$A, 0), 0)), 5, 4, TRUE, "Drugs properties"))</f>
        <v>5.73</v>
      </c>
      <c r="AT76" s="98" cm="1">
        <f t="array" aca="1" ref="AT76" ca="1">INDIRECT(ADDRESS(CELL("row", INDEX('Drugs properties'!$A:$A, MATCH($D76, 'Drugs properties'!$A:$A, 0), 0)), 6, 4, TRUE, "Drugs properties"))</f>
        <v>3</v>
      </c>
      <c r="AU76" s="98" cm="1">
        <f t="array" aca="1" ref="AU76" ca="1">INDIRECT(ADDRESS(CELL("row", INDEX('Drugs properties'!$A:$A, MATCH($D76, 'Drugs properties'!$A:$A, 0), 0)), 7, 4, TRUE, "Drugs properties"))</f>
        <v>2</v>
      </c>
      <c r="AV76" s="98" cm="1">
        <f t="array" aca="1" ref="AV76" ca="1">INDIRECT(ADDRESS(CELL("row", INDEX('Drugs properties'!$A:$A, MATCH($D76, 'Drugs properties'!$A:$A, 0), 0)), 8, 4, TRUE, "Drugs properties"))</f>
        <v>9</v>
      </c>
      <c r="AW76" s="98" cm="1">
        <f t="array" aca="1" ref="AW76" ca="1">INDIRECT(ADDRESS(CELL("row", INDEX('Drugs properties'!$A:$A, MATCH($D76, 'Drugs properties'!$A:$A, 0), 0)), 9, 4, TRUE, "Drugs properties"))</f>
        <v>35</v>
      </c>
      <c r="AX76" s="105" cm="1">
        <f t="array" aca="1" ref="AX76" ca="1">INDIRECT(ADDRESS(CELL("row", INDEX('Drugs properties'!$A:$A, MATCH($D76, 'Drugs properties'!$A:$A, 0), 0)), 11, 4, TRUE, "Drugs properties"))</f>
        <v>6199</v>
      </c>
      <c r="AY76" s="102" cm="1">
        <f t="array" aca="1" ref="AY76" ca="1">INDIRECT(ADDRESS(CELL("row", INDEX('Drugs properties'!$A:$A, MATCH($D76, 'Drugs properties'!$A:$A, 0), 0)), 12, 4, TRUE, "Drugs properties"))</f>
        <v>1859</v>
      </c>
      <c r="AZ76" s="102" cm="1">
        <f t="array" aca="1" ref="AZ76" ca="1">INDIRECT(ADDRESS(CELL("row", INDEX('Drugs properties'!$A:$A, MATCH($D76, 'Drugs properties'!$A:$A, 0), 0)), 13, 4, TRUE, "Drugs properties"))</f>
        <v>58</v>
      </c>
      <c r="BA76" s="109" cm="1">
        <f t="array" aca="1" ref="BA76" ca="1">INDIRECT(ADDRESS(CELL("row", INDEX('Drugs properties'!$A:$A, MATCH($D76, 'Drugs properties'!$A:$A, 0), 0)), 14, 4, TRUE, "Drugs properties"))</f>
        <v>10</v>
      </c>
    </row>
    <row r="77" spans="1:53" s="3" customFormat="1" ht="90" x14ac:dyDescent="0.25">
      <c r="A77" s="15">
        <v>75</v>
      </c>
      <c r="B77" s="15" t="s">
        <v>723</v>
      </c>
      <c r="C77" s="32">
        <v>8445816</v>
      </c>
      <c r="D77" s="80" t="s">
        <v>159</v>
      </c>
      <c r="E77" s="16">
        <v>120</v>
      </c>
      <c r="F77" s="16" t="s">
        <v>3139</v>
      </c>
      <c r="G77" s="16"/>
      <c r="H77" s="16"/>
      <c r="I77" s="16"/>
      <c r="J77" s="16"/>
      <c r="K77" s="16"/>
      <c r="L77" s="16"/>
      <c r="M77" s="35"/>
      <c r="N77" s="43">
        <v>61</v>
      </c>
      <c r="O77" s="17" t="s">
        <v>100</v>
      </c>
      <c r="P77" s="44" t="s">
        <v>725</v>
      </c>
      <c r="Q77" s="49"/>
      <c r="R77" s="18"/>
      <c r="S77" s="18"/>
      <c r="T77" s="50"/>
      <c r="U77" s="55"/>
      <c r="V77" s="19">
        <v>653</v>
      </c>
      <c r="W77" s="56"/>
      <c r="X77" s="61"/>
      <c r="Y77" s="20"/>
      <c r="Z77" s="20"/>
      <c r="AA77" s="20"/>
      <c r="AB77" s="20"/>
      <c r="AC77" s="20"/>
      <c r="AD77" s="20"/>
      <c r="AE77" s="20"/>
      <c r="AF77" s="20"/>
      <c r="AG77" s="20"/>
      <c r="AH77" s="20"/>
      <c r="AI77" s="20"/>
      <c r="AJ77" s="62"/>
      <c r="AK77" s="67"/>
      <c r="AL77" s="21"/>
      <c r="AM77" s="21"/>
      <c r="AN77" s="68"/>
      <c r="AO77" s="72"/>
      <c r="AP77" s="98" t="str" cm="1">
        <f t="array" aca="1" ref="AP77" ca="1">INDIRECT(ADDRESS(CELL("row", INDEX('Drugs properties'!$A:$A, MATCH($D77, 'Drugs properties'!$A:$A, 0), 0)), 2, 4, TRUE, "Drugs properties"))</f>
        <v>CC(C)(C)C1=CC=C(C=C1)C(CCCN2CCC(CC2)C(C3=CC=CC=C3)(C4=CC=CC=C4)O)O</v>
      </c>
      <c r="AQ77" s="98" cm="1">
        <f t="array" aca="1" ref="AQ77" ca="1">INDIRECT(ADDRESS(CELL("row", INDEX('Drugs properties'!$A:$A, MATCH($D77, 'Drugs properties'!$A:$A, 0), 0)), 3, 4, TRUE, "Drugs properties"))</f>
        <v>471.67</v>
      </c>
      <c r="AR77" s="98" cm="1">
        <f t="array" aca="1" ref="AR77" ca="1">INDIRECT(ADDRESS(CELL("row", INDEX('Drugs properties'!$A:$A, MATCH($D77, 'Drugs properties'!$A:$A, 0), 0)), 4, 4, TRUE, "Drugs properties"))</f>
        <v>43.7</v>
      </c>
      <c r="AS77" s="98" cm="1">
        <f t="array" aca="1" ref="AS77" ca="1">INDIRECT(ADDRESS(CELL("row", INDEX('Drugs properties'!$A:$A, MATCH($D77, 'Drugs properties'!$A:$A, 0), 0)), 5, 4, TRUE, "Drugs properties"))</f>
        <v>5.73</v>
      </c>
      <c r="AT77" s="98" cm="1">
        <f t="array" aca="1" ref="AT77" ca="1">INDIRECT(ADDRESS(CELL("row", INDEX('Drugs properties'!$A:$A, MATCH($D77, 'Drugs properties'!$A:$A, 0), 0)), 6, 4, TRUE, "Drugs properties"))</f>
        <v>3</v>
      </c>
      <c r="AU77" s="98" cm="1">
        <f t="array" aca="1" ref="AU77" ca="1">INDIRECT(ADDRESS(CELL("row", INDEX('Drugs properties'!$A:$A, MATCH($D77, 'Drugs properties'!$A:$A, 0), 0)), 7, 4, TRUE, "Drugs properties"))</f>
        <v>2</v>
      </c>
      <c r="AV77" s="98" cm="1">
        <f t="array" aca="1" ref="AV77" ca="1">INDIRECT(ADDRESS(CELL("row", INDEX('Drugs properties'!$A:$A, MATCH($D77, 'Drugs properties'!$A:$A, 0), 0)), 8, 4, TRUE, "Drugs properties"))</f>
        <v>9</v>
      </c>
      <c r="AW77" s="98" cm="1">
        <f t="array" aca="1" ref="AW77" ca="1">INDIRECT(ADDRESS(CELL("row", INDEX('Drugs properties'!$A:$A, MATCH($D77, 'Drugs properties'!$A:$A, 0), 0)), 9, 4, TRUE, "Drugs properties"))</f>
        <v>35</v>
      </c>
      <c r="AX77" s="105" cm="1">
        <f t="array" aca="1" ref="AX77" ca="1">INDIRECT(ADDRESS(CELL("row", INDEX('Drugs properties'!$A:$A, MATCH($D77, 'Drugs properties'!$A:$A, 0), 0)), 11, 4, TRUE, "Drugs properties"))</f>
        <v>6199</v>
      </c>
      <c r="AY77" s="102" cm="1">
        <f t="array" aca="1" ref="AY77" ca="1">INDIRECT(ADDRESS(CELL("row", INDEX('Drugs properties'!$A:$A, MATCH($D77, 'Drugs properties'!$A:$A, 0), 0)), 12, 4, TRUE, "Drugs properties"))</f>
        <v>1859</v>
      </c>
      <c r="AZ77" s="102" cm="1">
        <f t="array" aca="1" ref="AZ77" ca="1">INDIRECT(ADDRESS(CELL("row", INDEX('Drugs properties'!$A:$A, MATCH($D77, 'Drugs properties'!$A:$A, 0), 0)), 13, 4, TRUE, "Drugs properties"))</f>
        <v>58</v>
      </c>
      <c r="BA77" s="109" cm="1">
        <f t="array" aca="1" ref="BA77" ca="1">INDIRECT(ADDRESS(CELL("row", INDEX('Drugs properties'!$A:$A, MATCH($D77, 'Drugs properties'!$A:$A, 0), 0)), 14, 4, TRUE, "Drugs properties"))</f>
        <v>10</v>
      </c>
    </row>
    <row r="78" spans="1:53" s="3" customFormat="1" ht="90" x14ac:dyDescent="0.25">
      <c r="A78" s="15">
        <v>76</v>
      </c>
      <c r="B78" s="15" t="s">
        <v>723</v>
      </c>
      <c r="C78" s="32">
        <v>8445816</v>
      </c>
      <c r="D78" s="80" t="s">
        <v>159</v>
      </c>
      <c r="E78" s="16">
        <v>120</v>
      </c>
      <c r="F78" s="16" t="s">
        <v>3140</v>
      </c>
      <c r="G78" s="16"/>
      <c r="H78" s="16"/>
      <c r="I78" s="16"/>
      <c r="J78" s="16"/>
      <c r="K78" s="16"/>
      <c r="L78" s="16"/>
      <c r="M78" s="35"/>
      <c r="N78" s="43">
        <v>57</v>
      </c>
      <c r="O78" s="17" t="s">
        <v>96</v>
      </c>
      <c r="P78" s="44" t="s">
        <v>725</v>
      </c>
      <c r="Q78" s="49" t="s">
        <v>24</v>
      </c>
      <c r="R78" s="18"/>
      <c r="S78" s="18"/>
      <c r="T78" s="50"/>
      <c r="U78" s="55"/>
      <c r="V78" s="19">
        <v>600</v>
      </c>
      <c r="W78" s="56"/>
      <c r="X78" s="61"/>
      <c r="Y78" s="20"/>
      <c r="Z78" s="20"/>
      <c r="AA78" s="20"/>
      <c r="AB78" s="20"/>
      <c r="AC78" s="20" t="s">
        <v>161</v>
      </c>
      <c r="AD78" s="20"/>
      <c r="AE78" s="20"/>
      <c r="AF78" s="20"/>
      <c r="AG78" s="20"/>
      <c r="AH78" s="20"/>
      <c r="AI78" s="20"/>
      <c r="AJ78" s="62"/>
      <c r="AK78" s="67"/>
      <c r="AL78" s="21"/>
      <c r="AM78" s="21"/>
      <c r="AN78" s="68"/>
      <c r="AO78" s="72"/>
      <c r="AP78" s="98" t="str" cm="1">
        <f t="array" aca="1" ref="AP78" ca="1">INDIRECT(ADDRESS(CELL("row", INDEX('Drugs properties'!$A:$A, MATCH($D78, 'Drugs properties'!$A:$A, 0), 0)), 2, 4, TRUE, "Drugs properties"))</f>
        <v>CC(C)(C)C1=CC=C(C=C1)C(CCCN2CCC(CC2)C(C3=CC=CC=C3)(C4=CC=CC=C4)O)O</v>
      </c>
      <c r="AQ78" s="98" cm="1">
        <f t="array" aca="1" ref="AQ78" ca="1">INDIRECT(ADDRESS(CELL("row", INDEX('Drugs properties'!$A:$A, MATCH($D78, 'Drugs properties'!$A:$A, 0), 0)), 3, 4, TRUE, "Drugs properties"))</f>
        <v>471.67</v>
      </c>
      <c r="AR78" s="98" cm="1">
        <f t="array" aca="1" ref="AR78" ca="1">INDIRECT(ADDRESS(CELL("row", INDEX('Drugs properties'!$A:$A, MATCH($D78, 'Drugs properties'!$A:$A, 0), 0)), 4, 4, TRUE, "Drugs properties"))</f>
        <v>43.7</v>
      </c>
      <c r="AS78" s="98" cm="1">
        <f t="array" aca="1" ref="AS78" ca="1">INDIRECT(ADDRESS(CELL("row", INDEX('Drugs properties'!$A:$A, MATCH($D78, 'Drugs properties'!$A:$A, 0), 0)), 5, 4, TRUE, "Drugs properties"))</f>
        <v>5.73</v>
      </c>
      <c r="AT78" s="98" cm="1">
        <f t="array" aca="1" ref="AT78" ca="1">INDIRECT(ADDRESS(CELL("row", INDEX('Drugs properties'!$A:$A, MATCH($D78, 'Drugs properties'!$A:$A, 0), 0)), 6, 4, TRUE, "Drugs properties"))</f>
        <v>3</v>
      </c>
      <c r="AU78" s="98" cm="1">
        <f t="array" aca="1" ref="AU78" ca="1">INDIRECT(ADDRESS(CELL("row", INDEX('Drugs properties'!$A:$A, MATCH($D78, 'Drugs properties'!$A:$A, 0), 0)), 7, 4, TRUE, "Drugs properties"))</f>
        <v>2</v>
      </c>
      <c r="AV78" s="98" cm="1">
        <f t="array" aca="1" ref="AV78" ca="1">INDIRECT(ADDRESS(CELL("row", INDEX('Drugs properties'!$A:$A, MATCH($D78, 'Drugs properties'!$A:$A, 0), 0)), 8, 4, TRUE, "Drugs properties"))</f>
        <v>9</v>
      </c>
      <c r="AW78" s="98" cm="1">
        <f t="array" aca="1" ref="AW78" ca="1">INDIRECT(ADDRESS(CELL("row", INDEX('Drugs properties'!$A:$A, MATCH($D78, 'Drugs properties'!$A:$A, 0), 0)), 9, 4, TRUE, "Drugs properties"))</f>
        <v>35</v>
      </c>
      <c r="AX78" s="105" cm="1">
        <f t="array" aca="1" ref="AX78" ca="1">INDIRECT(ADDRESS(CELL("row", INDEX('Drugs properties'!$A:$A, MATCH($D78, 'Drugs properties'!$A:$A, 0), 0)), 11, 4, TRUE, "Drugs properties"))</f>
        <v>6199</v>
      </c>
      <c r="AY78" s="102" cm="1">
        <f t="array" aca="1" ref="AY78" ca="1">INDIRECT(ADDRESS(CELL("row", INDEX('Drugs properties'!$A:$A, MATCH($D78, 'Drugs properties'!$A:$A, 0), 0)), 12, 4, TRUE, "Drugs properties"))</f>
        <v>1859</v>
      </c>
      <c r="AZ78" s="102" cm="1">
        <f t="array" aca="1" ref="AZ78" ca="1">INDIRECT(ADDRESS(CELL("row", INDEX('Drugs properties'!$A:$A, MATCH($D78, 'Drugs properties'!$A:$A, 0), 0)), 13, 4, TRUE, "Drugs properties"))</f>
        <v>58</v>
      </c>
      <c r="BA78" s="109" cm="1">
        <f t="array" aca="1" ref="BA78" ca="1">INDIRECT(ADDRESS(CELL("row", INDEX('Drugs properties'!$A:$A, MATCH($D78, 'Drugs properties'!$A:$A, 0), 0)), 14, 4, TRUE, "Drugs properties"))</f>
        <v>10</v>
      </c>
    </row>
    <row r="79" spans="1:53" s="3" customFormat="1" ht="90" x14ac:dyDescent="0.25">
      <c r="A79" s="15">
        <v>77</v>
      </c>
      <c r="B79" s="15" t="s">
        <v>723</v>
      </c>
      <c r="C79" s="32">
        <v>8445816</v>
      </c>
      <c r="D79" s="80" t="s">
        <v>159</v>
      </c>
      <c r="E79" s="16">
        <v>120</v>
      </c>
      <c r="F79" s="16" t="s">
        <v>3141</v>
      </c>
      <c r="G79" s="16"/>
      <c r="H79" s="16" t="s">
        <v>162</v>
      </c>
      <c r="I79" s="16" t="s">
        <v>24</v>
      </c>
      <c r="J79" s="16"/>
      <c r="K79" s="16"/>
      <c r="L79" s="16"/>
      <c r="M79" s="35"/>
      <c r="N79" s="43">
        <v>64</v>
      </c>
      <c r="O79" s="17" t="s">
        <v>96</v>
      </c>
      <c r="P79" s="44"/>
      <c r="Q79" s="49" t="s">
        <v>24</v>
      </c>
      <c r="R79" s="18"/>
      <c r="S79" s="18"/>
      <c r="T79" s="50"/>
      <c r="U79" s="55"/>
      <c r="V79" s="19">
        <v>600</v>
      </c>
      <c r="W79" s="56"/>
      <c r="X79" s="61"/>
      <c r="Y79" s="20"/>
      <c r="Z79" s="20"/>
      <c r="AA79" s="20"/>
      <c r="AB79" s="20"/>
      <c r="AC79" s="20" t="s">
        <v>161</v>
      </c>
      <c r="AD79" s="20"/>
      <c r="AE79" s="20"/>
      <c r="AF79" s="20"/>
      <c r="AG79" s="20"/>
      <c r="AH79" s="20"/>
      <c r="AI79" s="20"/>
      <c r="AJ79" s="62"/>
      <c r="AK79" s="67"/>
      <c r="AL79" s="21"/>
      <c r="AM79" s="21"/>
      <c r="AN79" s="68"/>
      <c r="AO79" s="72"/>
      <c r="AP79" s="98" t="str" cm="1">
        <f t="array" aca="1" ref="AP79" ca="1">INDIRECT(ADDRESS(CELL("row", INDEX('Drugs properties'!$A:$A, MATCH($D79, 'Drugs properties'!$A:$A, 0), 0)), 2, 4, TRUE, "Drugs properties"))</f>
        <v>CC(C)(C)C1=CC=C(C=C1)C(CCCN2CCC(CC2)C(C3=CC=CC=C3)(C4=CC=CC=C4)O)O</v>
      </c>
      <c r="AQ79" s="98" cm="1">
        <f t="array" aca="1" ref="AQ79" ca="1">INDIRECT(ADDRESS(CELL("row", INDEX('Drugs properties'!$A:$A, MATCH($D79, 'Drugs properties'!$A:$A, 0), 0)), 3, 4, TRUE, "Drugs properties"))</f>
        <v>471.67</v>
      </c>
      <c r="AR79" s="98" cm="1">
        <f t="array" aca="1" ref="AR79" ca="1">INDIRECT(ADDRESS(CELL("row", INDEX('Drugs properties'!$A:$A, MATCH($D79, 'Drugs properties'!$A:$A, 0), 0)), 4, 4, TRUE, "Drugs properties"))</f>
        <v>43.7</v>
      </c>
      <c r="AS79" s="98" cm="1">
        <f t="array" aca="1" ref="AS79" ca="1">INDIRECT(ADDRESS(CELL("row", INDEX('Drugs properties'!$A:$A, MATCH($D79, 'Drugs properties'!$A:$A, 0), 0)), 5, 4, TRUE, "Drugs properties"))</f>
        <v>5.73</v>
      </c>
      <c r="AT79" s="98" cm="1">
        <f t="array" aca="1" ref="AT79" ca="1">INDIRECT(ADDRESS(CELL("row", INDEX('Drugs properties'!$A:$A, MATCH($D79, 'Drugs properties'!$A:$A, 0), 0)), 6, 4, TRUE, "Drugs properties"))</f>
        <v>3</v>
      </c>
      <c r="AU79" s="98" cm="1">
        <f t="array" aca="1" ref="AU79" ca="1">INDIRECT(ADDRESS(CELL("row", INDEX('Drugs properties'!$A:$A, MATCH($D79, 'Drugs properties'!$A:$A, 0), 0)), 7, 4, TRUE, "Drugs properties"))</f>
        <v>2</v>
      </c>
      <c r="AV79" s="98" cm="1">
        <f t="array" aca="1" ref="AV79" ca="1">INDIRECT(ADDRESS(CELL("row", INDEX('Drugs properties'!$A:$A, MATCH($D79, 'Drugs properties'!$A:$A, 0), 0)), 8, 4, TRUE, "Drugs properties"))</f>
        <v>9</v>
      </c>
      <c r="AW79" s="98" cm="1">
        <f t="array" aca="1" ref="AW79" ca="1">INDIRECT(ADDRESS(CELL("row", INDEX('Drugs properties'!$A:$A, MATCH($D79, 'Drugs properties'!$A:$A, 0), 0)), 9, 4, TRUE, "Drugs properties"))</f>
        <v>35</v>
      </c>
      <c r="AX79" s="105" cm="1">
        <f t="array" aca="1" ref="AX79" ca="1">INDIRECT(ADDRESS(CELL("row", INDEX('Drugs properties'!$A:$A, MATCH($D79, 'Drugs properties'!$A:$A, 0), 0)), 11, 4, TRUE, "Drugs properties"))</f>
        <v>6199</v>
      </c>
      <c r="AY79" s="102" cm="1">
        <f t="array" aca="1" ref="AY79" ca="1">INDIRECT(ADDRESS(CELL("row", INDEX('Drugs properties'!$A:$A, MATCH($D79, 'Drugs properties'!$A:$A, 0), 0)), 12, 4, TRUE, "Drugs properties"))</f>
        <v>1859</v>
      </c>
      <c r="AZ79" s="102" cm="1">
        <f t="array" aca="1" ref="AZ79" ca="1">INDIRECT(ADDRESS(CELL("row", INDEX('Drugs properties'!$A:$A, MATCH($D79, 'Drugs properties'!$A:$A, 0), 0)), 13, 4, TRUE, "Drugs properties"))</f>
        <v>58</v>
      </c>
      <c r="BA79" s="109" cm="1">
        <f t="array" aca="1" ref="BA79" ca="1">INDIRECT(ADDRESS(CELL("row", INDEX('Drugs properties'!$A:$A, MATCH($D79, 'Drugs properties'!$A:$A, 0), 0)), 14, 4, TRUE, "Drugs properties"))</f>
        <v>10</v>
      </c>
    </row>
    <row r="80" spans="1:53" s="3" customFormat="1" ht="90" x14ac:dyDescent="0.25">
      <c r="A80" s="15">
        <v>78</v>
      </c>
      <c r="B80" s="15" t="s">
        <v>723</v>
      </c>
      <c r="C80" s="32">
        <v>8445816</v>
      </c>
      <c r="D80" s="80" t="s">
        <v>159</v>
      </c>
      <c r="E80" s="16">
        <v>120</v>
      </c>
      <c r="F80" s="16" t="s">
        <v>3141</v>
      </c>
      <c r="G80" s="16"/>
      <c r="H80" s="16" t="s">
        <v>162</v>
      </c>
      <c r="I80" s="16" t="s">
        <v>24</v>
      </c>
      <c r="J80" s="16"/>
      <c r="K80" s="16"/>
      <c r="L80" s="16"/>
      <c r="M80" s="35"/>
      <c r="N80" s="43">
        <v>66</v>
      </c>
      <c r="O80" s="17" t="s">
        <v>96</v>
      </c>
      <c r="P80" s="44"/>
      <c r="Q80" s="49" t="s">
        <v>24</v>
      </c>
      <c r="R80" s="18"/>
      <c r="S80" s="18"/>
      <c r="T80" s="50"/>
      <c r="U80" s="55"/>
      <c r="V80" s="19">
        <v>600</v>
      </c>
      <c r="W80" s="56"/>
      <c r="X80" s="61"/>
      <c r="Y80" s="20"/>
      <c r="Z80" s="20"/>
      <c r="AA80" s="20"/>
      <c r="AB80" s="20"/>
      <c r="AC80" s="20"/>
      <c r="AD80" s="20"/>
      <c r="AE80" s="20"/>
      <c r="AF80" s="20"/>
      <c r="AG80" s="20"/>
      <c r="AH80" s="20"/>
      <c r="AI80" s="20"/>
      <c r="AJ80" s="62"/>
      <c r="AK80" s="67"/>
      <c r="AL80" s="21"/>
      <c r="AM80" s="21"/>
      <c r="AN80" s="68"/>
      <c r="AO80" s="72"/>
      <c r="AP80" s="98" t="str" cm="1">
        <f t="array" aca="1" ref="AP80" ca="1">INDIRECT(ADDRESS(CELL("row", INDEX('Drugs properties'!$A:$A, MATCH($D80, 'Drugs properties'!$A:$A, 0), 0)), 2, 4, TRUE, "Drugs properties"))</f>
        <v>CC(C)(C)C1=CC=C(C=C1)C(CCCN2CCC(CC2)C(C3=CC=CC=C3)(C4=CC=CC=C4)O)O</v>
      </c>
      <c r="AQ80" s="98" cm="1">
        <f t="array" aca="1" ref="AQ80" ca="1">INDIRECT(ADDRESS(CELL("row", INDEX('Drugs properties'!$A:$A, MATCH($D80, 'Drugs properties'!$A:$A, 0), 0)), 3, 4, TRUE, "Drugs properties"))</f>
        <v>471.67</v>
      </c>
      <c r="AR80" s="98" cm="1">
        <f t="array" aca="1" ref="AR80" ca="1">INDIRECT(ADDRESS(CELL("row", INDEX('Drugs properties'!$A:$A, MATCH($D80, 'Drugs properties'!$A:$A, 0), 0)), 4, 4, TRUE, "Drugs properties"))</f>
        <v>43.7</v>
      </c>
      <c r="AS80" s="98" cm="1">
        <f t="array" aca="1" ref="AS80" ca="1">INDIRECT(ADDRESS(CELL("row", INDEX('Drugs properties'!$A:$A, MATCH($D80, 'Drugs properties'!$A:$A, 0), 0)), 5, 4, TRUE, "Drugs properties"))</f>
        <v>5.73</v>
      </c>
      <c r="AT80" s="98" cm="1">
        <f t="array" aca="1" ref="AT80" ca="1">INDIRECT(ADDRESS(CELL("row", INDEX('Drugs properties'!$A:$A, MATCH($D80, 'Drugs properties'!$A:$A, 0), 0)), 6, 4, TRUE, "Drugs properties"))</f>
        <v>3</v>
      </c>
      <c r="AU80" s="98" cm="1">
        <f t="array" aca="1" ref="AU80" ca="1">INDIRECT(ADDRESS(CELL("row", INDEX('Drugs properties'!$A:$A, MATCH($D80, 'Drugs properties'!$A:$A, 0), 0)), 7, 4, TRUE, "Drugs properties"))</f>
        <v>2</v>
      </c>
      <c r="AV80" s="98" cm="1">
        <f t="array" aca="1" ref="AV80" ca="1">INDIRECT(ADDRESS(CELL("row", INDEX('Drugs properties'!$A:$A, MATCH($D80, 'Drugs properties'!$A:$A, 0), 0)), 8, 4, TRUE, "Drugs properties"))</f>
        <v>9</v>
      </c>
      <c r="AW80" s="98" cm="1">
        <f t="array" aca="1" ref="AW80" ca="1">INDIRECT(ADDRESS(CELL("row", INDEX('Drugs properties'!$A:$A, MATCH($D80, 'Drugs properties'!$A:$A, 0), 0)), 9, 4, TRUE, "Drugs properties"))</f>
        <v>35</v>
      </c>
      <c r="AX80" s="105" cm="1">
        <f t="array" aca="1" ref="AX80" ca="1">INDIRECT(ADDRESS(CELL("row", INDEX('Drugs properties'!$A:$A, MATCH($D80, 'Drugs properties'!$A:$A, 0), 0)), 11, 4, TRUE, "Drugs properties"))</f>
        <v>6199</v>
      </c>
      <c r="AY80" s="102" cm="1">
        <f t="array" aca="1" ref="AY80" ca="1">INDIRECT(ADDRESS(CELL("row", INDEX('Drugs properties'!$A:$A, MATCH($D80, 'Drugs properties'!$A:$A, 0), 0)), 12, 4, TRUE, "Drugs properties"))</f>
        <v>1859</v>
      </c>
      <c r="AZ80" s="102" cm="1">
        <f t="array" aca="1" ref="AZ80" ca="1">INDIRECT(ADDRESS(CELL("row", INDEX('Drugs properties'!$A:$A, MATCH($D80, 'Drugs properties'!$A:$A, 0), 0)), 13, 4, TRUE, "Drugs properties"))</f>
        <v>58</v>
      </c>
      <c r="BA80" s="109" cm="1">
        <f t="array" aca="1" ref="BA80" ca="1">INDIRECT(ADDRESS(CELL("row", INDEX('Drugs properties'!$A:$A, MATCH($D80, 'Drugs properties'!$A:$A, 0), 0)), 14, 4, TRUE, "Drugs properties"))</f>
        <v>10</v>
      </c>
    </row>
    <row r="81" spans="1:53" s="3" customFormat="1" ht="90" x14ac:dyDescent="0.25">
      <c r="A81" s="15">
        <v>79</v>
      </c>
      <c r="B81" s="15" t="s">
        <v>723</v>
      </c>
      <c r="C81" s="32">
        <v>8445816</v>
      </c>
      <c r="D81" s="80" t="s">
        <v>159</v>
      </c>
      <c r="E81" s="16">
        <v>120</v>
      </c>
      <c r="F81" s="16" t="s">
        <v>3133</v>
      </c>
      <c r="G81" s="16"/>
      <c r="H81" s="16"/>
      <c r="I81" s="16"/>
      <c r="J81" s="16"/>
      <c r="K81" s="16"/>
      <c r="L81" s="16"/>
      <c r="M81" s="35"/>
      <c r="N81" s="43">
        <v>62</v>
      </c>
      <c r="O81" s="17" t="s">
        <v>96</v>
      </c>
      <c r="P81" s="44" t="s">
        <v>160</v>
      </c>
      <c r="Q81" s="49"/>
      <c r="R81" s="18"/>
      <c r="S81" s="18"/>
      <c r="T81" s="50"/>
      <c r="U81" s="55"/>
      <c r="V81" s="19">
        <v>620</v>
      </c>
      <c r="W81" s="56"/>
      <c r="X81" s="61"/>
      <c r="Y81" s="20"/>
      <c r="Z81" s="20"/>
      <c r="AA81" s="20"/>
      <c r="AB81" s="20"/>
      <c r="AC81" s="20"/>
      <c r="AD81" s="20"/>
      <c r="AE81" s="20"/>
      <c r="AF81" s="20"/>
      <c r="AG81" s="20"/>
      <c r="AH81" s="20"/>
      <c r="AI81" s="20"/>
      <c r="AJ81" s="62"/>
      <c r="AK81" s="67"/>
      <c r="AL81" s="21"/>
      <c r="AM81" s="21"/>
      <c r="AN81" s="68"/>
      <c r="AO81" s="72"/>
      <c r="AP81" s="98" t="str" cm="1">
        <f t="array" aca="1" ref="AP81" ca="1">INDIRECT(ADDRESS(CELL("row", INDEX('Drugs properties'!$A:$A, MATCH($D81, 'Drugs properties'!$A:$A, 0), 0)), 2, 4, TRUE, "Drugs properties"))</f>
        <v>CC(C)(C)C1=CC=C(C=C1)C(CCCN2CCC(CC2)C(C3=CC=CC=C3)(C4=CC=CC=C4)O)O</v>
      </c>
      <c r="AQ81" s="98" cm="1">
        <f t="array" aca="1" ref="AQ81" ca="1">INDIRECT(ADDRESS(CELL("row", INDEX('Drugs properties'!$A:$A, MATCH($D81, 'Drugs properties'!$A:$A, 0), 0)), 3, 4, TRUE, "Drugs properties"))</f>
        <v>471.67</v>
      </c>
      <c r="AR81" s="98" cm="1">
        <f t="array" aca="1" ref="AR81" ca="1">INDIRECT(ADDRESS(CELL("row", INDEX('Drugs properties'!$A:$A, MATCH($D81, 'Drugs properties'!$A:$A, 0), 0)), 4, 4, TRUE, "Drugs properties"))</f>
        <v>43.7</v>
      </c>
      <c r="AS81" s="98" cm="1">
        <f t="array" aca="1" ref="AS81" ca="1">INDIRECT(ADDRESS(CELL("row", INDEX('Drugs properties'!$A:$A, MATCH($D81, 'Drugs properties'!$A:$A, 0), 0)), 5, 4, TRUE, "Drugs properties"))</f>
        <v>5.73</v>
      </c>
      <c r="AT81" s="98" cm="1">
        <f t="array" aca="1" ref="AT81" ca="1">INDIRECT(ADDRESS(CELL("row", INDEX('Drugs properties'!$A:$A, MATCH($D81, 'Drugs properties'!$A:$A, 0), 0)), 6, 4, TRUE, "Drugs properties"))</f>
        <v>3</v>
      </c>
      <c r="AU81" s="98" cm="1">
        <f t="array" aca="1" ref="AU81" ca="1">INDIRECT(ADDRESS(CELL("row", INDEX('Drugs properties'!$A:$A, MATCH($D81, 'Drugs properties'!$A:$A, 0), 0)), 7, 4, TRUE, "Drugs properties"))</f>
        <v>2</v>
      </c>
      <c r="AV81" s="98" cm="1">
        <f t="array" aca="1" ref="AV81" ca="1">INDIRECT(ADDRESS(CELL("row", INDEX('Drugs properties'!$A:$A, MATCH($D81, 'Drugs properties'!$A:$A, 0), 0)), 8, 4, TRUE, "Drugs properties"))</f>
        <v>9</v>
      </c>
      <c r="AW81" s="98" cm="1">
        <f t="array" aca="1" ref="AW81" ca="1">INDIRECT(ADDRESS(CELL("row", INDEX('Drugs properties'!$A:$A, MATCH($D81, 'Drugs properties'!$A:$A, 0), 0)), 9, 4, TRUE, "Drugs properties"))</f>
        <v>35</v>
      </c>
      <c r="AX81" s="105" cm="1">
        <f t="array" aca="1" ref="AX81" ca="1">INDIRECT(ADDRESS(CELL("row", INDEX('Drugs properties'!$A:$A, MATCH($D81, 'Drugs properties'!$A:$A, 0), 0)), 11, 4, TRUE, "Drugs properties"))</f>
        <v>6199</v>
      </c>
      <c r="AY81" s="102" cm="1">
        <f t="array" aca="1" ref="AY81" ca="1">INDIRECT(ADDRESS(CELL("row", INDEX('Drugs properties'!$A:$A, MATCH($D81, 'Drugs properties'!$A:$A, 0), 0)), 12, 4, TRUE, "Drugs properties"))</f>
        <v>1859</v>
      </c>
      <c r="AZ81" s="102" cm="1">
        <f t="array" aca="1" ref="AZ81" ca="1">INDIRECT(ADDRESS(CELL("row", INDEX('Drugs properties'!$A:$A, MATCH($D81, 'Drugs properties'!$A:$A, 0), 0)), 13, 4, TRUE, "Drugs properties"))</f>
        <v>58</v>
      </c>
      <c r="BA81" s="109" cm="1">
        <f t="array" aca="1" ref="BA81" ca="1">INDIRECT(ADDRESS(CELL("row", INDEX('Drugs properties'!$A:$A, MATCH($D81, 'Drugs properties'!$A:$A, 0), 0)), 14, 4, TRUE, "Drugs properties"))</f>
        <v>10</v>
      </c>
    </row>
    <row r="82" spans="1:53" s="3" customFormat="1" ht="90" x14ac:dyDescent="0.25">
      <c r="A82" s="15">
        <v>80</v>
      </c>
      <c r="B82" s="15" t="s">
        <v>723</v>
      </c>
      <c r="C82" s="32">
        <v>8445816</v>
      </c>
      <c r="D82" s="80" t="s">
        <v>159</v>
      </c>
      <c r="E82" s="16">
        <v>120</v>
      </c>
      <c r="F82" s="16"/>
      <c r="G82" s="16"/>
      <c r="H82" s="16"/>
      <c r="I82" s="16"/>
      <c r="J82" s="16"/>
      <c r="K82" s="16"/>
      <c r="L82" s="16"/>
      <c r="M82" s="35"/>
      <c r="N82" s="43">
        <v>72</v>
      </c>
      <c r="O82" s="17" t="s">
        <v>100</v>
      </c>
      <c r="P82" s="44"/>
      <c r="Q82" s="49"/>
      <c r="R82" s="18"/>
      <c r="S82" s="18"/>
      <c r="T82" s="50"/>
      <c r="U82" s="55"/>
      <c r="V82" s="19">
        <v>600</v>
      </c>
      <c r="W82" s="56"/>
      <c r="X82" s="61"/>
      <c r="Y82" s="20"/>
      <c r="Z82" s="20"/>
      <c r="AA82" s="20"/>
      <c r="AB82" s="20"/>
      <c r="AC82" s="20"/>
      <c r="AD82" s="20"/>
      <c r="AE82" s="20"/>
      <c r="AF82" s="20"/>
      <c r="AG82" s="20"/>
      <c r="AH82" s="20"/>
      <c r="AI82" s="20"/>
      <c r="AJ82" s="62"/>
      <c r="AK82" s="67"/>
      <c r="AL82" s="21"/>
      <c r="AM82" s="21"/>
      <c r="AN82" s="68"/>
      <c r="AO82" s="72"/>
      <c r="AP82" s="98" t="str" cm="1">
        <f t="array" aca="1" ref="AP82" ca="1">INDIRECT(ADDRESS(CELL("row", INDEX('Drugs properties'!$A:$A, MATCH($D82, 'Drugs properties'!$A:$A, 0), 0)), 2, 4, TRUE, "Drugs properties"))</f>
        <v>CC(C)(C)C1=CC=C(C=C1)C(CCCN2CCC(CC2)C(C3=CC=CC=C3)(C4=CC=CC=C4)O)O</v>
      </c>
      <c r="AQ82" s="98" cm="1">
        <f t="array" aca="1" ref="AQ82" ca="1">INDIRECT(ADDRESS(CELL("row", INDEX('Drugs properties'!$A:$A, MATCH($D82, 'Drugs properties'!$A:$A, 0), 0)), 3, 4, TRUE, "Drugs properties"))</f>
        <v>471.67</v>
      </c>
      <c r="AR82" s="98" cm="1">
        <f t="array" aca="1" ref="AR82" ca="1">INDIRECT(ADDRESS(CELL("row", INDEX('Drugs properties'!$A:$A, MATCH($D82, 'Drugs properties'!$A:$A, 0), 0)), 4, 4, TRUE, "Drugs properties"))</f>
        <v>43.7</v>
      </c>
      <c r="AS82" s="98" cm="1">
        <f t="array" aca="1" ref="AS82" ca="1">INDIRECT(ADDRESS(CELL("row", INDEX('Drugs properties'!$A:$A, MATCH($D82, 'Drugs properties'!$A:$A, 0), 0)), 5, 4, TRUE, "Drugs properties"))</f>
        <v>5.73</v>
      </c>
      <c r="AT82" s="98" cm="1">
        <f t="array" aca="1" ref="AT82" ca="1">INDIRECT(ADDRESS(CELL("row", INDEX('Drugs properties'!$A:$A, MATCH($D82, 'Drugs properties'!$A:$A, 0), 0)), 6, 4, TRUE, "Drugs properties"))</f>
        <v>3</v>
      </c>
      <c r="AU82" s="98" cm="1">
        <f t="array" aca="1" ref="AU82" ca="1">INDIRECT(ADDRESS(CELL("row", INDEX('Drugs properties'!$A:$A, MATCH($D82, 'Drugs properties'!$A:$A, 0), 0)), 7, 4, TRUE, "Drugs properties"))</f>
        <v>2</v>
      </c>
      <c r="AV82" s="98" cm="1">
        <f t="array" aca="1" ref="AV82" ca="1">INDIRECT(ADDRESS(CELL("row", INDEX('Drugs properties'!$A:$A, MATCH($D82, 'Drugs properties'!$A:$A, 0), 0)), 8, 4, TRUE, "Drugs properties"))</f>
        <v>9</v>
      </c>
      <c r="AW82" s="98" cm="1">
        <f t="array" aca="1" ref="AW82" ca="1">INDIRECT(ADDRESS(CELL("row", INDEX('Drugs properties'!$A:$A, MATCH($D82, 'Drugs properties'!$A:$A, 0), 0)), 9, 4, TRUE, "Drugs properties"))</f>
        <v>35</v>
      </c>
      <c r="AX82" s="105" cm="1">
        <f t="array" aca="1" ref="AX82" ca="1">INDIRECT(ADDRESS(CELL("row", INDEX('Drugs properties'!$A:$A, MATCH($D82, 'Drugs properties'!$A:$A, 0), 0)), 11, 4, TRUE, "Drugs properties"))</f>
        <v>6199</v>
      </c>
      <c r="AY82" s="102" cm="1">
        <f t="array" aca="1" ref="AY82" ca="1">INDIRECT(ADDRESS(CELL("row", INDEX('Drugs properties'!$A:$A, MATCH($D82, 'Drugs properties'!$A:$A, 0), 0)), 12, 4, TRUE, "Drugs properties"))</f>
        <v>1859</v>
      </c>
      <c r="AZ82" s="102" cm="1">
        <f t="array" aca="1" ref="AZ82" ca="1">INDIRECT(ADDRESS(CELL("row", INDEX('Drugs properties'!$A:$A, MATCH($D82, 'Drugs properties'!$A:$A, 0), 0)), 13, 4, TRUE, "Drugs properties"))</f>
        <v>58</v>
      </c>
      <c r="BA82" s="109" cm="1">
        <f t="array" aca="1" ref="BA82" ca="1">INDIRECT(ADDRESS(CELL("row", INDEX('Drugs properties'!$A:$A, MATCH($D82, 'Drugs properties'!$A:$A, 0), 0)), 14, 4, TRUE, "Drugs properties"))</f>
        <v>10</v>
      </c>
    </row>
    <row r="83" spans="1:53" s="3" customFormat="1" ht="90" x14ac:dyDescent="0.25">
      <c r="A83" s="15">
        <v>81</v>
      </c>
      <c r="B83" s="15" t="s">
        <v>723</v>
      </c>
      <c r="C83" s="32">
        <v>8445816</v>
      </c>
      <c r="D83" s="80" t="s">
        <v>159</v>
      </c>
      <c r="E83" s="16">
        <v>120</v>
      </c>
      <c r="F83" s="16" t="s">
        <v>3137</v>
      </c>
      <c r="G83" s="16"/>
      <c r="H83" s="16"/>
      <c r="I83" s="16"/>
      <c r="J83" s="16"/>
      <c r="K83" s="16"/>
      <c r="L83" s="16"/>
      <c r="M83" s="35"/>
      <c r="N83" s="43">
        <v>59</v>
      </c>
      <c r="O83" s="17" t="s">
        <v>100</v>
      </c>
      <c r="P83" s="44" t="s">
        <v>160</v>
      </c>
      <c r="Q83" s="49"/>
      <c r="R83" s="18"/>
      <c r="S83" s="18"/>
      <c r="T83" s="50"/>
      <c r="U83" s="55"/>
      <c r="V83" s="19">
        <v>500</v>
      </c>
      <c r="W83" s="56"/>
      <c r="X83" s="61"/>
      <c r="Y83" s="20"/>
      <c r="Z83" s="20"/>
      <c r="AA83" s="20"/>
      <c r="AB83" s="20"/>
      <c r="AC83" s="20"/>
      <c r="AD83" s="20"/>
      <c r="AE83" s="20"/>
      <c r="AF83" s="20"/>
      <c r="AG83" s="20"/>
      <c r="AH83" s="20"/>
      <c r="AI83" s="20"/>
      <c r="AJ83" s="62"/>
      <c r="AK83" s="67"/>
      <c r="AL83" s="21"/>
      <c r="AM83" s="21"/>
      <c r="AN83" s="68"/>
      <c r="AO83" s="72"/>
      <c r="AP83" s="100" t="str" cm="1">
        <f t="array" aca="1" ref="AP83" ca="1">INDIRECT(ADDRESS(CELL("row", INDEX('Drugs properties'!$A:$A, MATCH($D83, 'Drugs properties'!$A:$A, 0), 0)), 2, 4, TRUE, "Drugs properties"))</f>
        <v>CC(C)(C)C1=CC=C(C=C1)C(CCCN2CCC(CC2)C(C3=CC=CC=C3)(C4=CC=CC=C4)O)O</v>
      </c>
      <c r="AQ83" s="98" cm="1">
        <f t="array" aca="1" ref="AQ83" ca="1">INDIRECT(ADDRESS(CELL("row", INDEX('Drugs properties'!$A:$A, MATCH($D83, 'Drugs properties'!$A:$A, 0), 0)), 3, 4, TRUE, "Drugs properties"))</f>
        <v>471.67</v>
      </c>
      <c r="AR83" s="98" cm="1">
        <f t="array" aca="1" ref="AR83" ca="1">INDIRECT(ADDRESS(CELL("row", INDEX('Drugs properties'!$A:$A, MATCH($D83, 'Drugs properties'!$A:$A, 0), 0)), 4, 4, TRUE, "Drugs properties"))</f>
        <v>43.7</v>
      </c>
      <c r="AS83" s="98" cm="1">
        <f t="array" aca="1" ref="AS83" ca="1">INDIRECT(ADDRESS(CELL("row", INDEX('Drugs properties'!$A:$A, MATCH($D83, 'Drugs properties'!$A:$A, 0), 0)), 5, 4, TRUE, "Drugs properties"))</f>
        <v>5.73</v>
      </c>
      <c r="AT83" s="98" cm="1">
        <f t="array" aca="1" ref="AT83" ca="1">INDIRECT(ADDRESS(CELL("row", INDEX('Drugs properties'!$A:$A, MATCH($D83, 'Drugs properties'!$A:$A, 0), 0)), 6, 4, TRUE, "Drugs properties"))</f>
        <v>3</v>
      </c>
      <c r="AU83" s="98" cm="1">
        <f t="array" aca="1" ref="AU83" ca="1">INDIRECT(ADDRESS(CELL("row", INDEX('Drugs properties'!$A:$A, MATCH($D83, 'Drugs properties'!$A:$A, 0), 0)), 7, 4, TRUE, "Drugs properties"))</f>
        <v>2</v>
      </c>
      <c r="AV83" s="98" cm="1">
        <f t="array" aca="1" ref="AV83" ca="1">INDIRECT(ADDRESS(CELL("row", INDEX('Drugs properties'!$A:$A, MATCH($D83, 'Drugs properties'!$A:$A, 0), 0)), 8, 4, TRUE, "Drugs properties"))</f>
        <v>9</v>
      </c>
      <c r="AW83" s="98" cm="1">
        <f t="array" aca="1" ref="AW83" ca="1">INDIRECT(ADDRESS(CELL("row", INDEX('Drugs properties'!$A:$A, MATCH($D83, 'Drugs properties'!$A:$A, 0), 0)), 9, 4, TRUE, "Drugs properties"))</f>
        <v>35</v>
      </c>
      <c r="AX83" s="105" cm="1">
        <f t="array" aca="1" ref="AX83" ca="1">INDIRECT(ADDRESS(CELL("row", INDEX('Drugs properties'!$A:$A, MATCH($D83, 'Drugs properties'!$A:$A, 0), 0)), 11, 4, TRUE, "Drugs properties"))</f>
        <v>6199</v>
      </c>
      <c r="AY83" s="102" cm="1">
        <f t="array" aca="1" ref="AY83" ca="1">INDIRECT(ADDRESS(CELL("row", INDEX('Drugs properties'!$A:$A, MATCH($D83, 'Drugs properties'!$A:$A, 0), 0)), 12, 4, TRUE, "Drugs properties"))</f>
        <v>1859</v>
      </c>
      <c r="AZ83" s="102" cm="1">
        <f t="array" aca="1" ref="AZ83" ca="1">INDIRECT(ADDRESS(CELL("row", INDEX('Drugs properties'!$A:$A, MATCH($D83, 'Drugs properties'!$A:$A, 0), 0)), 13, 4, TRUE, "Drugs properties"))</f>
        <v>58</v>
      </c>
      <c r="BA83" s="109" cm="1">
        <f t="array" aca="1" ref="BA83" ca="1">INDIRECT(ADDRESS(CELL("row", INDEX('Drugs properties'!$A:$A, MATCH($D83, 'Drugs properties'!$A:$A, 0), 0)), 14, 4, TRUE, "Drugs properties"))</f>
        <v>10</v>
      </c>
    </row>
    <row r="84" spans="1:53" s="3" customFormat="1" ht="90" x14ac:dyDescent="0.25">
      <c r="A84" s="15">
        <v>82</v>
      </c>
      <c r="B84" s="15" t="s">
        <v>723</v>
      </c>
      <c r="C84" s="32">
        <v>8445816</v>
      </c>
      <c r="D84" s="80" t="s">
        <v>159</v>
      </c>
      <c r="E84" s="16">
        <v>120</v>
      </c>
      <c r="F84" s="16" t="s">
        <v>3142</v>
      </c>
      <c r="G84" s="16"/>
      <c r="H84" s="16"/>
      <c r="I84" s="16"/>
      <c r="J84" s="16"/>
      <c r="K84" s="16"/>
      <c r="L84" s="16"/>
      <c r="M84" s="35"/>
      <c r="N84" s="43">
        <v>65</v>
      </c>
      <c r="O84" s="17" t="s">
        <v>100</v>
      </c>
      <c r="P84" s="44" t="s">
        <v>470</v>
      </c>
      <c r="Q84" s="49" t="s">
        <v>24</v>
      </c>
      <c r="R84" s="18"/>
      <c r="S84" s="18"/>
      <c r="T84" s="50"/>
      <c r="U84" s="55"/>
      <c r="V84" s="19">
        <v>580</v>
      </c>
      <c r="W84" s="56"/>
      <c r="X84" s="61"/>
      <c r="Y84" s="20"/>
      <c r="Z84" s="20"/>
      <c r="AA84" s="20"/>
      <c r="AB84" s="20"/>
      <c r="AC84" s="20" t="s">
        <v>161</v>
      </c>
      <c r="AD84" s="20"/>
      <c r="AE84" s="20"/>
      <c r="AF84" s="20"/>
      <c r="AG84" s="20"/>
      <c r="AH84" s="20"/>
      <c r="AI84" s="20"/>
      <c r="AJ84" s="62"/>
      <c r="AK84" s="67"/>
      <c r="AL84" s="21"/>
      <c r="AM84" s="21"/>
      <c r="AN84" s="68"/>
      <c r="AO84" s="72"/>
      <c r="AP84" s="98" t="str" cm="1">
        <f t="array" aca="1" ref="AP84" ca="1">INDIRECT(ADDRESS(CELL("row", INDEX('Drugs properties'!$A:$A, MATCH($D84, 'Drugs properties'!$A:$A, 0), 0)), 2, 4, TRUE, "Drugs properties"))</f>
        <v>CC(C)(C)C1=CC=C(C=C1)C(CCCN2CCC(CC2)C(C3=CC=CC=C3)(C4=CC=CC=C4)O)O</v>
      </c>
      <c r="AQ84" s="98" cm="1">
        <f t="array" aca="1" ref="AQ84" ca="1">INDIRECT(ADDRESS(CELL("row", INDEX('Drugs properties'!$A:$A, MATCH($D84, 'Drugs properties'!$A:$A, 0), 0)), 3, 4, TRUE, "Drugs properties"))</f>
        <v>471.67</v>
      </c>
      <c r="AR84" s="98" cm="1">
        <f t="array" aca="1" ref="AR84" ca="1">INDIRECT(ADDRESS(CELL("row", INDEX('Drugs properties'!$A:$A, MATCH($D84, 'Drugs properties'!$A:$A, 0), 0)), 4, 4, TRUE, "Drugs properties"))</f>
        <v>43.7</v>
      </c>
      <c r="AS84" s="98" cm="1">
        <f t="array" aca="1" ref="AS84" ca="1">INDIRECT(ADDRESS(CELL("row", INDEX('Drugs properties'!$A:$A, MATCH($D84, 'Drugs properties'!$A:$A, 0), 0)), 5, 4, TRUE, "Drugs properties"))</f>
        <v>5.73</v>
      </c>
      <c r="AT84" s="98" cm="1">
        <f t="array" aca="1" ref="AT84" ca="1">INDIRECT(ADDRESS(CELL("row", INDEX('Drugs properties'!$A:$A, MATCH($D84, 'Drugs properties'!$A:$A, 0), 0)), 6, 4, TRUE, "Drugs properties"))</f>
        <v>3</v>
      </c>
      <c r="AU84" s="98" cm="1">
        <f t="array" aca="1" ref="AU84" ca="1">INDIRECT(ADDRESS(CELL("row", INDEX('Drugs properties'!$A:$A, MATCH($D84, 'Drugs properties'!$A:$A, 0), 0)), 7, 4, TRUE, "Drugs properties"))</f>
        <v>2</v>
      </c>
      <c r="AV84" s="98" cm="1">
        <f t="array" aca="1" ref="AV84" ca="1">INDIRECT(ADDRESS(CELL("row", INDEX('Drugs properties'!$A:$A, MATCH($D84, 'Drugs properties'!$A:$A, 0), 0)), 8, 4, TRUE, "Drugs properties"))</f>
        <v>9</v>
      </c>
      <c r="AW84" s="98" cm="1">
        <f t="array" aca="1" ref="AW84" ca="1">INDIRECT(ADDRESS(CELL("row", INDEX('Drugs properties'!$A:$A, MATCH($D84, 'Drugs properties'!$A:$A, 0), 0)), 9, 4, TRUE, "Drugs properties"))</f>
        <v>35</v>
      </c>
      <c r="AX84" s="105" cm="1">
        <f t="array" aca="1" ref="AX84" ca="1">INDIRECT(ADDRESS(CELL("row", INDEX('Drugs properties'!$A:$A, MATCH($D84, 'Drugs properties'!$A:$A, 0), 0)), 11, 4, TRUE, "Drugs properties"))</f>
        <v>6199</v>
      </c>
      <c r="AY84" s="102" cm="1">
        <f t="array" aca="1" ref="AY84" ca="1">INDIRECT(ADDRESS(CELL("row", INDEX('Drugs properties'!$A:$A, MATCH($D84, 'Drugs properties'!$A:$A, 0), 0)), 12, 4, TRUE, "Drugs properties"))</f>
        <v>1859</v>
      </c>
      <c r="AZ84" s="102" cm="1">
        <f t="array" aca="1" ref="AZ84" ca="1">INDIRECT(ADDRESS(CELL("row", INDEX('Drugs properties'!$A:$A, MATCH($D84, 'Drugs properties'!$A:$A, 0), 0)), 13, 4, TRUE, "Drugs properties"))</f>
        <v>58</v>
      </c>
      <c r="BA84" s="109" cm="1">
        <f t="array" aca="1" ref="BA84" ca="1">INDIRECT(ADDRESS(CELL("row", INDEX('Drugs properties'!$A:$A, MATCH($D84, 'Drugs properties'!$A:$A, 0), 0)), 14, 4, TRUE, "Drugs properties"))</f>
        <v>10</v>
      </c>
    </row>
    <row r="85" spans="1:53" s="3" customFormat="1" ht="90" x14ac:dyDescent="0.25">
      <c r="A85" s="15">
        <v>83</v>
      </c>
      <c r="B85" s="15" t="s">
        <v>723</v>
      </c>
      <c r="C85" s="32">
        <v>8445816</v>
      </c>
      <c r="D85" s="80" t="s">
        <v>159</v>
      </c>
      <c r="E85" s="16">
        <v>120</v>
      </c>
      <c r="F85" s="16" t="s">
        <v>3140</v>
      </c>
      <c r="G85" s="16"/>
      <c r="H85" s="16" t="s">
        <v>162</v>
      </c>
      <c r="I85" s="16" t="s">
        <v>24</v>
      </c>
      <c r="J85" s="16"/>
      <c r="K85" s="16"/>
      <c r="L85" s="16"/>
      <c r="M85" s="35"/>
      <c r="N85" s="43">
        <v>69</v>
      </c>
      <c r="O85" s="17" t="s">
        <v>96</v>
      </c>
      <c r="P85" s="44"/>
      <c r="Q85" s="49" t="s">
        <v>24</v>
      </c>
      <c r="R85" s="18"/>
      <c r="S85" s="18"/>
      <c r="T85" s="50"/>
      <c r="U85" s="55"/>
      <c r="V85" s="19">
        <v>430</v>
      </c>
      <c r="W85" s="56"/>
      <c r="X85" s="61"/>
      <c r="Y85" s="20"/>
      <c r="Z85" s="20"/>
      <c r="AA85" s="20"/>
      <c r="AB85" s="20"/>
      <c r="AC85" s="20"/>
      <c r="AD85" s="20"/>
      <c r="AE85" s="20"/>
      <c r="AF85" s="20"/>
      <c r="AG85" s="20"/>
      <c r="AH85" s="20"/>
      <c r="AI85" s="20"/>
      <c r="AJ85" s="62"/>
      <c r="AK85" s="67"/>
      <c r="AL85" s="21"/>
      <c r="AM85" s="21"/>
      <c r="AN85" s="68"/>
      <c r="AO85" s="72"/>
      <c r="AP85" s="98" t="str" cm="1">
        <f t="array" aca="1" ref="AP85" ca="1">INDIRECT(ADDRESS(CELL("row", INDEX('Drugs properties'!$A:$A, MATCH($D85, 'Drugs properties'!$A:$A, 0), 0)), 2, 4, TRUE, "Drugs properties"))</f>
        <v>CC(C)(C)C1=CC=C(C=C1)C(CCCN2CCC(CC2)C(C3=CC=CC=C3)(C4=CC=CC=C4)O)O</v>
      </c>
      <c r="AQ85" s="98" cm="1">
        <f t="array" aca="1" ref="AQ85" ca="1">INDIRECT(ADDRESS(CELL("row", INDEX('Drugs properties'!$A:$A, MATCH($D85, 'Drugs properties'!$A:$A, 0), 0)), 3, 4, TRUE, "Drugs properties"))</f>
        <v>471.67</v>
      </c>
      <c r="AR85" s="98" cm="1">
        <f t="array" aca="1" ref="AR85" ca="1">INDIRECT(ADDRESS(CELL("row", INDEX('Drugs properties'!$A:$A, MATCH($D85, 'Drugs properties'!$A:$A, 0), 0)), 4, 4, TRUE, "Drugs properties"))</f>
        <v>43.7</v>
      </c>
      <c r="AS85" s="98" cm="1">
        <f t="array" aca="1" ref="AS85" ca="1">INDIRECT(ADDRESS(CELL("row", INDEX('Drugs properties'!$A:$A, MATCH($D85, 'Drugs properties'!$A:$A, 0), 0)), 5, 4, TRUE, "Drugs properties"))</f>
        <v>5.73</v>
      </c>
      <c r="AT85" s="98" cm="1">
        <f t="array" aca="1" ref="AT85" ca="1">INDIRECT(ADDRESS(CELL("row", INDEX('Drugs properties'!$A:$A, MATCH($D85, 'Drugs properties'!$A:$A, 0), 0)), 6, 4, TRUE, "Drugs properties"))</f>
        <v>3</v>
      </c>
      <c r="AU85" s="98" cm="1">
        <f t="array" aca="1" ref="AU85" ca="1">INDIRECT(ADDRESS(CELL("row", INDEX('Drugs properties'!$A:$A, MATCH($D85, 'Drugs properties'!$A:$A, 0), 0)), 7, 4, TRUE, "Drugs properties"))</f>
        <v>2</v>
      </c>
      <c r="AV85" s="98" cm="1">
        <f t="array" aca="1" ref="AV85" ca="1">INDIRECT(ADDRESS(CELL("row", INDEX('Drugs properties'!$A:$A, MATCH($D85, 'Drugs properties'!$A:$A, 0), 0)), 8, 4, TRUE, "Drugs properties"))</f>
        <v>9</v>
      </c>
      <c r="AW85" s="98" cm="1">
        <f t="array" aca="1" ref="AW85" ca="1">INDIRECT(ADDRESS(CELL("row", INDEX('Drugs properties'!$A:$A, MATCH($D85, 'Drugs properties'!$A:$A, 0), 0)), 9, 4, TRUE, "Drugs properties"))</f>
        <v>35</v>
      </c>
      <c r="AX85" s="105" cm="1">
        <f t="array" aca="1" ref="AX85" ca="1">INDIRECT(ADDRESS(CELL("row", INDEX('Drugs properties'!$A:$A, MATCH($D85, 'Drugs properties'!$A:$A, 0), 0)), 11, 4, TRUE, "Drugs properties"))</f>
        <v>6199</v>
      </c>
      <c r="AY85" s="102" cm="1">
        <f t="array" aca="1" ref="AY85" ca="1">INDIRECT(ADDRESS(CELL("row", INDEX('Drugs properties'!$A:$A, MATCH($D85, 'Drugs properties'!$A:$A, 0), 0)), 12, 4, TRUE, "Drugs properties"))</f>
        <v>1859</v>
      </c>
      <c r="AZ85" s="102" cm="1">
        <f t="array" aca="1" ref="AZ85" ca="1">INDIRECT(ADDRESS(CELL("row", INDEX('Drugs properties'!$A:$A, MATCH($D85, 'Drugs properties'!$A:$A, 0), 0)), 13, 4, TRUE, "Drugs properties"))</f>
        <v>58</v>
      </c>
      <c r="BA85" s="109" cm="1">
        <f t="array" aca="1" ref="BA85" ca="1">INDIRECT(ADDRESS(CELL("row", INDEX('Drugs properties'!$A:$A, MATCH($D85, 'Drugs properties'!$A:$A, 0), 0)), 14, 4, TRUE, "Drugs properties"))</f>
        <v>10</v>
      </c>
    </row>
    <row r="86" spans="1:53" s="3" customFormat="1" ht="90" x14ac:dyDescent="0.25">
      <c r="A86" s="15">
        <v>84</v>
      </c>
      <c r="B86" s="15" t="s">
        <v>723</v>
      </c>
      <c r="C86" s="32">
        <v>8445816</v>
      </c>
      <c r="D86" s="80" t="s">
        <v>159</v>
      </c>
      <c r="E86" s="16">
        <v>180</v>
      </c>
      <c r="F86" s="16" t="s">
        <v>3143</v>
      </c>
      <c r="G86" s="16"/>
      <c r="H86" s="16" t="s">
        <v>162</v>
      </c>
      <c r="I86" s="16" t="s">
        <v>24</v>
      </c>
      <c r="J86" s="16"/>
      <c r="K86" s="16"/>
      <c r="L86" s="16"/>
      <c r="M86" s="35"/>
      <c r="N86" s="43">
        <v>22</v>
      </c>
      <c r="O86" s="17" t="s">
        <v>100</v>
      </c>
      <c r="P86" s="44"/>
      <c r="Q86" s="49"/>
      <c r="R86" s="18"/>
      <c r="S86" s="18"/>
      <c r="T86" s="50"/>
      <c r="U86" s="55"/>
      <c r="V86" s="19">
        <v>660</v>
      </c>
      <c r="W86" s="56"/>
      <c r="X86" s="61"/>
      <c r="Y86" s="20"/>
      <c r="Z86" s="20"/>
      <c r="AA86" s="20"/>
      <c r="AB86" s="20"/>
      <c r="AC86" s="20"/>
      <c r="AD86" s="20"/>
      <c r="AE86" s="20"/>
      <c r="AF86" s="20"/>
      <c r="AG86" s="20"/>
      <c r="AH86" s="20"/>
      <c r="AI86" s="20"/>
      <c r="AJ86" s="62"/>
      <c r="AK86" s="67"/>
      <c r="AL86" s="21"/>
      <c r="AM86" s="21"/>
      <c r="AN86" s="68"/>
      <c r="AO86" s="72"/>
      <c r="AP86" s="98" t="str" cm="1">
        <f t="array" aca="1" ref="AP86" ca="1">INDIRECT(ADDRESS(CELL("row", INDEX('Drugs properties'!$A:$A, MATCH($D86, 'Drugs properties'!$A:$A, 0), 0)), 2, 4, TRUE, "Drugs properties"))</f>
        <v>CC(C)(C)C1=CC=C(C=C1)C(CCCN2CCC(CC2)C(C3=CC=CC=C3)(C4=CC=CC=C4)O)O</v>
      </c>
      <c r="AQ86" s="98" cm="1">
        <f t="array" aca="1" ref="AQ86" ca="1">INDIRECT(ADDRESS(CELL("row", INDEX('Drugs properties'!$A:$A, MATCH($D86, 'Drugs properties'!$A:$A, 0), 0)), 3, 4, TRUE, "Drugs properties"))</f>
        <v>471.67</v>
      </c>
      <c r="AR86" s="98" cm="1">
        <f t="array" aca="1" ref="AR86" ca="1">INDIRECT(ADDRESS(CELL("row", INDEX('Drugs properties'!$A:$A, MATCH($D86, 'Drugs properties'!$A:$A, 0), 0)), 4, 4, TRUE, "Drugs properties"))</f>
        <v>43.7</v>
      </c>
      <c r="AS86" s="98" cm="1">
        <f t="array" aca="1" ref="AS86" ca="1">INDIRECT(ADDRESS(CELL("row", INDEX('Drugs properties'!$A:$A, MATCH($D86, 'Drugs properties'!$A:$A, 0), 0)), 5, 4, TRUE, "Drugs properties"))</f>
        <v>5.73</v>
      </c>
      <c r="AT86" s="98" cm="1">
        <f t="array" aca="1" ref="AT86" ca="1">INDIRECT(ADDRESS(CELL("row", INDEX('Drugs properties'!$A:$A, MATCH($D86, 'Drugs properties'!$A:$A, 0), 0)), 6, 4, TRUE, "Drugs properties"))</f>
        <v>3</v>
      </c>
      <c r="AU86" s="98" cm="1">
        <f t="array" aca="1" ref="AU86" ca="1">INDIRECT(ADDRESS(CELL("row", INDEX('Drugs properties'!$A:$A, MATCH($D86, 'Drugs properties'!$A:$A, 0), 0)), 7, 4, TRUE, "Drugs properties"))</f>
        <v>2</v>
      </c>
      <c r="AV86" s="98" cm="1">
        <f t="array" aca="1" ref="AV86" ca="1">INDIRECT(ADDRESS(CELL("row", INDEX('Drugs properties'!$A:$A, MATCH($D86, 'Drugs properties'!$A:$A, 0), 0)), 8, 4, TRUE, "Drugs properties"))</f>
        <v>9</v>
      </c>
      <c r="AW86" s="98" cm="1">
        <f t="array" aca="1" ref="AW86" ca="1">INDIRECT(ADDRESS(CELL("row", INDEX('Drugs properties'!$A:$A, MATCH($D86, 'Drugs properties'!$A:$A, 0), 0)), 9, 4, TRUE, "Drugs properties"))</f>
        <v>35</v>
      </c>
      <c r="AX86" s="105" cm="1">
        <f t="array" aca="1" ref="AX86" ca="1">INDIRECT(ADDRESS(CELL("row", INDEX('Drugs properties'!$A:$A, MATCH($D86, 'Drugs properties'!$A:$A, 0), 0)), 11, 4, TRUE, "Drugs properties"))</f>
        <v>6199</v>
      </c>
      <c r="AY86" s="102" cm="1">
        <f t="array" aca="1" ref="AY86" ca="1">INDIRECT(ADDRESS(CELL("row", INDEX('Drugs properties'!$A:$A, MATCH($D86, 'Drugs properties'!$A:$A, 0), 0)), 12, 4, TRUE, "Drugs properties"))</f>
        <v>1859</v>
      </c>
      <c r="AZ86" s="102" cm="1">
        <f t="array" aca="1" ref="AZ86" ca="1">INDIRECT(ADDRESS(CELL("row", INDEX('Drugs properties'!$A:$A, MATCH($D86, 'Drugs properties'!$A:$A, 0), 0)), 13, 4, TRUE, "Drugs properties"))</f>
        <v>58</v>
      </c>
      <c r="BA86" s="109" cm="1">
        <f t="array" aca="1" ref="BA86" ca="1">INDIRECT(ADDRESS(CELL("row", INDEX('Drugs properties'!$A:$A, MATCH($D86, 'Drugs properties'!$A:$A, 0), 0)), 14, 4, TRUE, "Drugs properties"))</f>
        <v>10</v>
      </c>
    </row>
    <row r="87" spans="1:53" s="3" customFormat="1" ht="165" x14ac:dyDescent="0.25">
      <c r="A87" s="15">
        <v>85</v>
      </c>
      <c r="B87" s="15" t="s">
        <v>726</v>
      </c>
      <c r="C87" s="32">
        <v>2321077</v>
      </c>
      <c r="D87" s="34" t="s">
        <v>164</v>
      </c>
      <c r="E87" s="16">
        <v>250</v>
      </c>
      <c r="F87" s="16" t="s">
        <v>3144</v>
      </c>
      <c r="G87" s="16" t="s">
        <v>26</v>
      </c>
      <c r="H87" s="16" t="s">
        <v>728</v>
      </c>
      <c r="I87" s="16" t="s">
        <v>3310</v>
      </c>
      <c r="J87" s="16"/>
      <c r="K87" s="16" t="s">
        <v>24</v>
      </c>
      <c r="L87" s="16"/>
      <c r="M87" s="35"/>
      <c r="N87" s="43">
        <v>58</v>
      </c>
      <c r="O87" s="17" t="s">
        <v>100</v>
      </c>
      <c r="P87" s="44" t="s">
        <v>165</v>
      </c>
      <c r="Q87" s="49" t="s">
        <v>166</v>
      </c>
      <c r="R87" s="18" t="s">
        <v>729</v>
      </c>
      <c r="S87" s="18">
        <v>32</v>
      </c>
      <c r="T87" s="50">
        <v>37.299999999999997</v>
      </c>
      <c r="U87" s="55"/>
      <c r="V87" s="19" t="s">
        <v>167</v>
      </c>
      <c r="W87" s="56" t="s">
        <v>168</v>
      </c>
      <c r="X87" s="61"/>
      <c r="Y87" s="20"/>
      <c r="Z87" s="20"/>
      <c r="AA87" s="20"/>
      <c r="AB87" s="20"/>
      <c r="AC87" s="20" t="s">
        <v>2127</v>
      </c>
      <c r="AD87" s="20">
        <v>0.78169999999999995</v>
      </c>
      <c r="AE87" s="20">
        <v>8.6</v>
      </c>
      <c r="AF87" s="20"/>
      <c r="AG87" s="20"/>
      <c r="AH87" s="20"/>
      <c r="AI87" s="20"/>
      <c r="AJ87" s="62" t="s">
        <v>2128</v>
      </c>
      <c r="AK87" s="67" t="s">
        <v>730</v>
      </c>
      <c r="AL87" s="21" t="s">
        <v>24</v>
      </c>
      <c r="AM87" s="21"/>
      <c r="AN87" s="68" t="s">
        <v>147</v>
      </c>
      <c r="AO87" s="72" t="s">
        <v>727</v>
      </c>
      <c r="AP87" s="98" t="str" cm="1">
        <f t="array" aca="1" ref="AP87" ca="1">INDIRECT(ADDRESS(CELL("row", INDEX('Drugs properties'!$A:$A, MATCH($D87, 'Drugs properties'!$A:$A, 0), 0)), 2, 4, TRUE, "Drugs properties"))</f>
        <v>C1=CC(=CC=C1C(=N)N)OCCCCCOC2=CC=C(C=C2)C(=N)N</v>
      </c>
      <c r="AQ87" s="98" cm="1">
        <f t="array" aca="1" ref="AQ87" ca="1">INDIRECT(ADDRESS(CELL("row", INDEX('Drugs properties'!$A:$A, MATCH($D87, 'Drugs properties'!$A:$A, 0), 0)), 3, 4, TRUE, "Drugs properties"))</f>
        <v>340.42</v>
      </c>
      <c r="AR87" s="98" cm="1">
        <f t="array" aca="1" ref="AR87" ca="1">INDIRECT(ADDRESS(CELL("row", INDEX('Drugs properties'!$A:$A, MATCH($D87, 'Drugs properties'!$A:$A, 0), 0)), 4, 4, TRUE, "Drugs properties"))</f>
        <v>118.2</v>
      </c>
      <c r="AS87" s="98" cm="1">
        <f t="array" aca="1" ref="AS87" ca="1">INDIRECT(ADDRESS(CELL("row", INDEX('Drugs properties'!$A:$A, MATCH($D87, 'Drugs properties'!$A:$A, 0), 0)), 5, 4, TRUE, "Drugs properties"))</f>
        <v>2.72</v>
      </c>
      <c r="AT87" s="98" cm="1">
        <f t="array" aca="1" ref="AT87" ca="1">INDIRECT(ADDRESS(CELL("row", INDEX('Drugs properties'!$A:$A, MATCH($D87, 'Drugs properties'!$A:$A, 0), 0)), 6, 4, TRUE, "Drugs properties"))</f>
        <v>4</v>
      </c>
      <c r="AU87" s="98" cm="1">
        <f t="array" aca="1" ref="AU87" ca="1">INDIRECT(ADDRESS(CELL("row", INDEX('Drugs properties'!$A:$A, MATCH($D87, 'Drugs properties'!$A:$A, 0), 0)), 7, 4, TRUE, "Drugs properties"))</f>
        <v>4</v>
      </c>
      <c r="AV87" s="98" cm="1">
        <f t="array" aca="1" ref="AV87" ca="1">INDIRECT(ADDRESS(CELL("row", INDEX('Drugs properties'!$A:$A, MATCH($D87, 'Drugs properties'!$A:$A, 0), 0)), 8, 4, TRUE, "Drugs properties"))</f>
        <v>10</v>
      </c>
      <c r="AW87" s="98" cm="1">
        <f t="array" aca="1" ref="AW87" ca="1">INDIRECT(ADDRESS(CELL("row", INDEX('Drugs properties'!$A:$A, MATCH($D87, 'Drugs properties'!$A:$A, 0), 0)), 9, 4, TRUE, "Drugs properties"))</f>
        <v>25</v>
      </c>
      <c r="AX87" s="105" cm="1">
        <f t="array" aca="1" ref="AX87" ca="1">INDIRECT(ADDRESS(CELL("row", INDEX('Drugs properties'!$A:$A, MATCH($D87, 'Drugs properties'!$A:$A, 0), 0)), 11, 4, TRUE, "Drugs properties"))</f>
        <v>1589</v>
      </c>
      <c r="AY87" s="102" cm="1">
        <f t="array" aca="1" ref="AY87" ca="1">INDIRECT(ADDRESS(CELL("row", INDEX('Drugs properties'!$A:$A, MATCH($D87, 'Drugs properties'!$A:$A, 0), 0)), 12, 4, TRUE, "Drugs properties"))</f>
        <v>168</v>
      </c>
      <c r="AZ87" s="102" cm="1">
        <f t="array" aca="1" ref="AZ87" ca="1">INDIRECT(ADDRESS(CELL("row", INDEX('Drugs properties'!$A:$A, MATCH($D87, 'Drugs properties'!$A:$A, 0), 0)), 13, 4, TRUE, "Drugs properties"))</f>
        <v>16</v>
      </c>
      <c r="BA87" s="109" cm="1">
        <f t="array" aca="1" ref="BA87" ca="1">INDIRECT(ADDRESS(CELL("row", INDEX('Drugs properties'!$A:$A, MATCH($D87, 'Drugs properties'!$A:$A, 0), 0)), 14, 4, TRUE, "Drugs properties"))</f>
        <v>6</v>
      </c>
    </row>
    <row r="88" spans="1:53" s="3" customFormat="1" ht="60" x14ac:dyDescent="0.25">
      <c r="A88" s="15">
        <v>86</v>
      </c>
      <c r="B88" s="15" t="s">
        <v>731</v>
      </c>
      <c r="C88" s="32">
        <v>29849428</v>
      </c>
      <c r="D88" s="34" t="s">
        <v>59</v>
      </c>
      <c r="E88" s="16">
        <v>140</v>
      </c>
      <c r="F88" s="16"/>
      <c r="G88" s="16" t="s">
        <v>19</v>
      </c>
      <c r="H88" s="16" t="s">
        <v>173</v>
      </c>
      <c r="I88" s="16" t="s">
        <v>3311</v>
      </c>
      <c r="J88" s="16" t="s">
        <v>3312</v>
      </c>
      <c r="K88" s="16"/>
      <c r="L88" s="16"/>
      <c r="M88" s="35"/>
      <c r="N88" s="43">
        <v>53</v>
      </c>
      <c r="O88" s="17" t="s">
        <v>100</v>
      </c>
      <c r="P88" s="44" t="s">
        <v>732</v>
      </c>
      <c r="Q88" s="49" t="s">
        <v>171</v>
      </c>
      <c r="R88" s="18">
        <v>62</v>
      </c>
      <c r="S88" s="18">
        <v>17</v>
      </c>
      <c r="T88" s="50">
        <v>36.299999999999997</v>
      </c>
      <c r="U88" s="55">
        <v>92</v>
      </c>
      <c r="V88" s="19">
        <v>622</v>
      </c>
      <c r="W88" s="56">
        <v>616</v>
      </c>
      <c r="X88" s="61"/>
      <c r="Y88" s="20"/>
      <c r="Z88" s="20"/>
      <c r="AA88" s="20"/>
      <c r="AB88" s="20"/>
      <c r="AC88" s="20"/>
      <c r="AD88" s="20"/>
      <c r="AE88" s="20"/>
      <c r="AF88" s="20"/>
      <c r="AG88" s="20"/>
      <c r="AH88" s="20"/>
      <c r="AI88" s="20"/>
      <c r="AJ88" s="62"/>
      <c r="AK88" s="67" t="s">
        <v>172</v>
      </c>
      <c r="AL88" s="21" t="s">
        <v>24</v>
      </c>
      <c r="AM88" s="21" t="s">
        <v>174</v>
      </c>
      <c r="AN88" s="68"/>
      <c r="AO88" s="72" t="s">
        <v>733</v>
      </c>
      <c r="AP88" s="98" t="str" cm="1">
        <f t="array" aca="1" ref="AP88" ca="1">INDIRECT(ADDRESS(CELL("row", INDEX('Drugs properties'!$A:$A, MATCH($D88, 'Drugs properties'!$A:$A, 0), 0)), 2, 4, TRUE, "Drugs properties"))</f>
        <v>CCC(=O)C(CC(C)N(C)C)(C1=CC=CC=C1)C2=CC=CC=C2</v>
      </c>
      <c r="AQ88" s="98" cm="1">
        <f t="array" aca="1" ref="AQ88" ca="1">INDIRECT(ADDRESS(CELL("row", INDEX('Drugs properties'!$A:$A, MATCH($D88, 'Drugs properties'!$A:$A, 0), 0)), 3, 4, TRUE, "Drugs properties"))</f>
        <v>309.45</v>
      </c>
      <c r="AR88" s="98" cm="1">
        <f t="array" aca="1" ref="AR88" ca="1">INDIRECT(ADDRESS(CELL("row", INDEX('Drugs properties'!$A:$A, MATCH($D88, 'Drugs properties'!$A:$A, 0), 0)), 4, 4, TRUE, "Drugs properties"))</f>
        <v>20.309999999999999</v>
      </c>
      <c r="AS88" s="98" cm="1">
        <f t="array" aca="1" ref="AS88" ca="1">INDIRECT(ADDRESS(CELL("row", INDEX('Drugs properties'!$A:$A, MATCH($D88, 'Drugs properties'!$A:$A, 0), 0)), 5, 4, TRUE, "Drugs properties"))</f>
        <v>4.0599999999999996</v>
      </c>
      <c r="AT88" s="98" cm="1">
        <f t="array" aca="1" ref="AT88" ca="1">INDIRECT(ADDRESS(CELL("row", INDEX('Drugs properties'!$A:$A, MATCH($D88, 'Drugs properties'!$A:$A, 0), 0)), 6, 4, TRUE, "Drugs properties"))</f>
        <v>2</v>
      </c>
      <c r="AU88" s="98" cm="1">
        <f t="array" aca="1" ref="AU88" ca="1">INDIRECT(ADDRESS(CELL("row", INDEX('Drugs properties'!$A:$A, MATCH($D88, 'Drugs properties'!$A:$A, 0), 0)), 7, 4, TRUE, "Drugs properties"))</f>
        <v>0</v>
      </c>
      <c r="AV88" s="98" cm="1">
        <f t="array" aca="1" ref="AV88" ca="1">INDIRECT(ADDRESS(CELL("row", INDEX('Drugs properties'!$A:$A, MATCH($D88, 'Drugs properties'!$A:$A, 0), 0)), 8, 4, TRUE, "Drugs properties"))</f>
        <v>7</v>
      </c>
      <c r="AW88" s="98" cm="1">
        <f t="array" aca="1" ref="AW88" ca="1">INDIRECT(ADDRESS(CELL("row", INDEX('Drugs properties'!$A:$A, MATCH($D88, 'Drugs properties'!$A:$A, 0), 0)), 9, 4, TRUE, "Drugs properties"))</f>
        <v>23</v>
      </c>
      <c r="AX88" s="105" cm="1">
        <f t="array" aca="1" ref="AX88" ca="1">INDIRECT(ADDRESS(CELL("row", INDEX('Drugs properties'!$A:$A, MATCH($D88, 'Drugs properties'!$A:$A, 0), 0)), 11, 4, TRUE, "Drugs properties"))</f>
        <v>15227</v>
      </c>
      <c r="AY88" s="102" cm="1">
        <f t="array" aca="1" ref="AY88" ca="1">INDIRECT(ADDRESS(CELL("row", INDEX('Drugs properties'!$A:$A, MATCH($D88, 'Drugs properties'!$A:$A, 0), 0)), 12, 4, TRUE, "Drugs properties"))</f>
        <v>2229</v>
      </c>
      <c r="AZ88" s="102" cm="1">
        <f t="array" aca="1" ref="AZ88" ca="1">INDIRECT(ADDRESS(CELL("row", INDEX('Drugs properties'!$A:$A, MATCH($D88, 'Drugs properties'!$A:$A, 0), 0)), 13, 4, TRUE, "Drugs properties"))</f>
        <v>251</v>
      </c>
      <c r="BA88" s="109" cm="1">
        <f t="array" aca="1" ref="BA88" ca="1">INDIRECT(ADDRESS(CELL("row", INDEX('Drugs properties'!$A:$A, MATCH($D88, 'Drugs properties'!$A:$A, 0), 0)), 14, 4, TRUE, "Drugs properties"))</f>
        <v>10</v>
      </c>
    </row>
    <row r="89" spans="1:53" s="3" customFormat="1" ht="195" x14ac:dyDescent="0.25">
      <c r="A89" s="15">
        <v>87</v>
      </c>
      <c r="B89" s="15" t="s">
        <v>301</v>
      </c>
      <c r="C89" s="32">
        <v>17313469</v>
      </c>
      <c r="D89" s="80" t="s">
        <v>175</v>
      </c>
      <c r="E89" s="16" t="s">
        <v>3146</v>
      </c>
      <c r="F89" s="16" t="s">
        <v>3145</v>
      </c>
      <c r="G89" s="16" t="s">
        <v>177</v>
      </c>
      <c r="H89" s="16" t="s">
        <v>1261</v>
      </c>
      <c r="I89" s="16" t="s">
        <v>1262</v>
      </c>
      <c r="J89" s="16"/>
      <c r="K89" s="16" t="s">
        <v>24</v>
      </c>
      <c r="L89" s="16"/>
      <c r="M89" s="35"/>
      <c r="N89" s="43">
        <v>62</v>
      </c>
      <c r="O89" s="17" t="s">
        <v>100</v>
      </c>
      <c r="P89" s="44" t="s">
        <v>734</v>
      </c>
      <c r="Q89" s="49" t="s">
        <v>24</v>
      </c>
      <c r="R89" s="18">
        <v>106</v>
      </c>
      <c r="S89" s="18"/>
      <c r="T89" s="50"/>
      <c r="U89" s="55"/>
      <c r="V89" s="19"/>
      <c r="W89" s="56" t="s">
        <v>1263</v>
      </c>
      <c r="X89" s="61" t="s">
        <v>24</v>
      </c>
      <c r="Y89" s="20"/>
      <c r="Z89" s="20"/>
      <c r="AA89" s="20"/>
      <c r="AB89" s="20"/>
      <c r="AC89" s="20" t="s">
        <v>3434</v>
      </c>
      <c r="AD89" s="20" t="s">
        <v>3444</v>
      </c>
      <c r="AE89" s="20" t="s">
        <v>2129</v>
      </c>
      <c r="AF89" s="20"/>
      <c r="AG89" s="20"/>
      <c r="AH89" s="20"/>
      <c r="AI89" s="20"/>
      <c r="AJ89" s="62">
        <v>0.9</v>
      </c>
      <c r="AK89" s="67" t="s">
        <v>1264</v>
      </c>
      <c r="AL89" s="21"/>
      <c r="AM89" s="21"/>
      <c r="AN89" s="68" t="s">
        <v>1265</v>
      </c>
      <c r="AO89" s="72" t="s">
        <v>176</v>
      </c>
      <c r="AP89" s="98" t="str" cm="1">
        <f t="array" aca="1" ref="AP89" ca="1">INDIRECT(ADDRESS(CELL("row", INDEX('Drugs properties'!$A:$A, MATCH($D89, 'Drugs properties'!$A:$A, 0), 0)), 2, 4, TRUE, "Drugs properties"))</f>
        <v>CC(C1=NC=NC=C1F)C(CN2C=NC=N2)(C3=C(C=C(C=C3)F)F)O</v>
      </c>
      <c r="AQ89" s="98" cm="1">
        <f t="array" aca="1" ref="AQ89" ca="1">INDIRECT(ADDRESS(CELL("row", INDEX('Drugs properties'!$A:$A, MATCH($D89, 'Drugs properties'!$A:$A, 0), 0)), 3, 4, TRUE, "Drugs properties"))</f>
        <v>349.31</v>
      </c>
      <c r="AR89" s="98" cm="1">
        <f t="array" aca="1" ref="AR89" ca="1">INDIRECT(ADDRESS(CELL("row", INDEX('Drugs properties'!$A:$A, MATCH($D89, 'Drugs properties'!$A:$A, 0), 0)), 4, 4, TRUE, "Drugs properties"))</f>
        <v>76.72</v>
      </c>
      <c r="AS89" s="98" cm="1">
        <f t="array" aca="1" ref="AS89" ca="1">INDIRECT(ADDRESS(CELL("row", INDEX('Drugs properties'!$A:$A, MATCH($D89, 'Drugs properties'!$A:$A, 0), 0)), 5, 4, TRUE, "Drugs properties"))</f>
        <v>2.4</v>
      </c>
      <c r="AT89" s="98" cm="1">
        <f t="array" aca="1" ref="AT89" ca="1">INDIRECT(ADDRESS(CELL("row", INDEX('Drugs properties'!$A:$A, MATCH($D89, 'Drugs properties'!$A:$A, 0), 0)), 6, 4, TRUE, "Drugs properties"))</f>
        <v>8</v>
      </c>
      <c r="AU89" s="98" cm="1">
        <f t="array" aca="1" ref="AU89" ca="1">INDIRECT(ADDRESS(CELL("row", INDEX('Drugs properties'!$A:$A, MATCH($D89, 'Drugs properties'!$A:$A, 0), 0)), 7, 4, TRUE, "Drugs properties"))</f>
        <v>1</v>
      </c>
      <c r="AV89" s="98" cm="1">
        <f t="array" aca="1" ref="AV89" ca="1">INDIRECT(ADDRESS(CELL("row", INDEX('Drugs properties'!$A:$A, MATCH($D89, 'Drugs properties'!$A:$A, 0), 0)), 8, 4, TRUE, "Drugs properties"))</f>
        <v>5</v>
      </c>
      <c r="AW89" s="98" cm="1">
        <f t="array" aca="1" ref="AW89" ca="1">INDIRECT(ADDRESS(CELL("row", INDEX('Drugs properties'!$A:$A, MATCH($D89, 'Drugs properties'!$A:$A, 0), 0)), 9, 4, TRUE, "Drugs properties"))</f>
        <v>25</v>
      </c>
      <c r="AX89" s="105" cm="1">
        <f t="array" aca="1" ref="AX89" ca="1">INDIRECT(ADDRESS(CELL("row", INDEX('Drugs properties'!$A:$A, MATCH($D89, 'Drugs properties'!$A:$A, 0), 0)), 11, 4, TRUE, "Drugs properties"))</f>
        <v>13789</v>
      </c>
      <c r="AY89" s="102" cm="1">
        <f t="array" aca="1" ref="AY89" ca="1">INDIRECT(ADDRESS(CELL("row", INDEX('Drugs properties'!$A:$A, MATCH($D89, 'Drugs properties'!$A:$A, 0), 0)), 12, 4, TRUE, "Drugs properties"))</f>
        <v>871</v>
      </c>
      <c r="AZ89" s="102" cm="1">
        <f t="array" aca="1" ref="AZ89" ca="1">INDIRECT(ADDRESS(CELL("row", INDEX('Drugs properties'!$A:$A, MATCH($D89, 'Drugs properties'!$A:$A, 0), 0)), 13, 4, TRUE, "Drugs properties"))</f>
        <v>65</v>
      </c>
      <c r="BA89" s="109" cm="1">
        <f t="array" aca="1" ref="BA89" ca="1">INDIRECT(ADDRESS(CELL("row", INDEX('Drugs properties'!$A:$A, MATCH($D89, 'Drugs properties'!$A:$A, 0), 0)), 14, 4, TRUE, "Drugs properties"))</f>
        <v>7</v>
      </c>
    </row>
    <row r="90" spans="1:53" s="3" customFormat="1" ht="409.5" x14ac:dyDescent="0.25">
      <c r="A90" s="15">
        <v>88</v>
      </c>
      <c r="B90" s="15" t="s">
        <v>735</v>
      </c>
      <c r="C90" s="32">
        <v>8340583</v>
      </c>
      <c r="D90" s="34" t="s">
        <v>178</v>
      </c>
      <c r="E90" s="16">
        <f>50*325</f>
        <v>16250</v>
      </c>
      <c r="F90" s="16" t="s">
        <v>3150</v>
      </c>
      <c r="G90" s="16" t="s">
        <v>19</v>
      </c>
      <c r="H90" s="16" t="s">
        <v>180</v>
      </c>
      <c r="I90" s="16" t="s">
        <v>24</v>
      </c>
      <c r="J90" s="16"/>
      <c r="K90" s="16"/>
      <c r="L90" s="16" t="s">
        <v>89</v>
      </c>
      <c r="M90" s="35"/>
      <c r="N90" s="43">
        <v>49</v>
      </c>
      <c r="O90" s="17" t="s">
        <v>100</v>
      </c>
      <c r="P90" s="44" t="s">
        <v>179</v>
      </c>
      <c r="Q90" s="49" t="s">
        <v>181</v>
      </c>
      <c r="R90" s="18" t="s">
        <v>182</v>
      </c>
      <c r="S90" s="18">
        <v>16</v>
      </c>
      <c r="T90" s="50">
        <v>36.6</v>
      </c>
      <c r="U90" s="55" t="s">
        <v>183</v>
      </c>
      <c r="V90" s="19">
        <v>520</v>
      </c>
      <c r="W90" s="56">
        <v>530</v>
      </c>
      <c r="X90" s="61"/>
      <c r="Y90" s="20"/>
      <c r="Z90" s="20">
        <v>8000</v>
      </c>
      <c r="AA90" s="20" t="s">
        <v>3429</v>
      </c>
      <c r="AB90" s="20" t="s">
        <v>24</v>
      </c>
      <c r="AC90" s="20"/>
      <c r="AD90" s="20"/>
      <c r="AE90" s="20"/>
      <c r="AF90" s="20"/>
      <c r="AG90" s="20"/>
      <c r="AH90" s="20"/>
      <c r="AI90" s="20">
        <v>18</v>
      </c>
      <c r="AJ90" s="62">
        <v>1.1000000000000001</v>
      </c>
      <c r="AK90" s="67" t="s">
        <v>3496</v>
      </c>
      <c r="AL90" s="21" t="s">
        <v>183</v>
      </c>
      <c r="AM90" s="21"/>
      <c r="AN90" s="68"/>
      <c r="AO90" s="72"/>
      <c r="AP90" s="98" t="str" cm="1">
        <f t="array" aca="1" ref="AP90" ca="1">INDIRECT(ADDRESS(CELL("row", INDEX('Drugs properties'!$A:$A, MATCH($D90, 'Drugs properties'!$A:$A, 0), 0)), 2, 4, TRUE, "Drugs properties"))</f>
        <v>COC1=CC2=C(C=CN=C2C=C1)C(C3CC4CCN3CC4C=C)O</v>
      </c>
      <c r="AQ90" s="98" cm="1">
        <f t="array" aca="1" ref="AQ90" ca="1">INDIRECT(ADDRESS(CELL("row", INDEX('Drugs properties'!$A:$A, MATCH($D90, 'Drugs properties'!$A:$A, 0), 0)), 3, 4, TRUE, "Drugs properties"))</f>
        <v>324.42</v>
      </c>
      <c r="AR90" s="98" cm="1">
        <f t="array" aca="1" ref="AR90" ca="1">INDIRECT(ADDRESS(CELL("row", INDEX('Drugs properties'!$A:$A, MATCH($D90, 'Drugs properties'!$A:$A, 0), 0)), 4, 4, TRUE, "Drugs properties"))</f>
        <v>45.59</v>
      </c>
      <c r="AS90" s="98" cm="1">
        <f t="array" aca="1" ref="AS90" ca="1">INDIRECT(ADDRESS(CELL("row", INDEX('Drugs properties'!$A:$A, MATCH($D90, 'Drugs properties'!$A:$A, 0), 0)), 5, 4, TRUE, "Drugs properties"))</f>
        <v>2.81</v>
      </c>
      <c r="AT90" s="98" cm="1">
        <f t="array" aca="1" ref="AT90" ca="1">INDIRECT(ADDRESS(CELL("row", INDEX('Drugs properties'!$A:$A, MATCH($D90, 'Drugs properties'!$A:$A, 0), 0)), 6, 4, TRUE, "Drugs properties"))</f>
        <v>4</v>
      </c>
      <c r="AU90" s="98" cm="1">
        <f t="array" aca="1" ref="AU90" ca="1">INDIRECT(ADDRESS(CELL("row", INDEX('Drugs properties'!$A:$A, MATCH($D90, 'Drugs properties'!$A:$A, 0), 0)), 7, 4, TRUE, "Drugs properties"))</f>
        <v>1</v>
      </c>
      <c r="AV90" s="98" cm="1">
        <f t="array" aca="1" ref="AV90" ca="1">INDIRECT(ADDRESS(CELL("row", INDEX('Drugs properties'!$A:$A, MATCH($D90, 'Drugs properties'!$A:$A, 0), 0)), 8, 4, TRUE, "Drugs properties"))</f>
        <v>4</v>
      </c>
      <c r="AW90" s="98" cm="1">
        <f t="array" aca="1" ref="AW90" ca="1">INDIRECT(ADDRESS(CELL("row", INDEX('Drugs properties'!$A:$A, MATCH($D90, 'Drugs properties'!$A:$A, 0), 0)), 9, 4, TRUE, "Drugs properties"))</f>
        <v>24</v>
      </c>
      <c r="AX90" s="105" cm="1">
        <f t="array" aca="1" ref="AX90" ca="1">INDIRECT(ADDRESS(CELL("row", INDEX('Drugs properties'!$A:$A, MATCH($D90, 'Drugs properties'!$A:$A, 0), 0)), 11, 4, TRUE, "Drugs properties"))</f>
        <v>1718</v>
      </c>
      <c r="AY90" s="102" cm="1">
        <f t="array" aca="1" ref="AY90" ca="1">INDIRECT(ADDRESS(CELL("row", INDEX('Drugs properties'!$A:$A, MATCH($D90, 'Drugs properties'!$A:$A, 0), 0)), 12, 4, TRUE, "Drugs properties"))</f>
        <v>198</v>
      </c>
      <c r="AZ90" s="102" cm="1">
        <f t="array" aca="1" ref="AZ90" ca="1">INDIRECT(ADDRESS(CELL("row", INDEX('Drugs properties'!$A:$A, MATCH($D90, 'Drugs properties'!$A:$A, 0), 0)), 13, 4, TRUE, "Drugs properties"))</f>
        <v>7</v>
      </c>
      <c r="BA90" s="109" cm="1">
        <f t="array" aca="1" ref="BA90" ca="1">INDIRECT(ADDRESS(CELL("row", INDEX('Drugs properties'!$A:$A, MATCH($D90, 'Drugs properties'!$A:$A, 0), 0)), 14, 4, TRUE, "Drugs properties"))</f>
        <v>0</v>
      </c>
    </row>
    <row r="91" spans="1:53" s="3" customFormat="1" ht="210" x14ac:dyDescent="0.25">
      <c r="A91" s="15">
        <v>89</v>
      </c>
      <c r="B91" s="15" t="s">
        <v>736</v>
      </c>
      <c r="C91" s="32">
        <v>7731343</v>
      </c>
      <c r="D91" s="34" t="s">
        <v>184</v>
      </c>
      <c r="E91" s="16">
        <v>300</v>
      </c>
      <c r="F91" s="16" t="s">
        <v>3151</v>
      </c>
      <c r="G91" s="16" t="s">
        <v>19</v>
      </c>
      <c r="H91" s="16" t="s">
        <v>737</v>
      </c>
      <c r="I91" s="90" t="s">
        <v>3313</v>
      </c>
      <c r="J91" s="16" t="s">
        <v>738</v>
      </c>
      <c r="K91" s="16" t="s">
        <v>19</v>
      </c>
      <c r="L91" s="16"/>
      <c r="M91" s="35"/>
      <c r="N91" s="43">
        <v>66</v>
      </c>
      <c r="O91" s="17" t="s">
        <v>96</v>
      </c>
      <c r="P91" s="44" t="s">
        <v>185</v>
      </c>
      <c r="Q91" s="49" t="s">
        <v>186</v>
      </c>
      <c r="R91" s="18">
        <v>72</v>
      </c>
      <c r="S91" s="18">
        <v>18</v>
      </c>
      <c r="T91" s="50">
        <v>36.700000000000003</v>
      </c>
      <c r="U91" s="55"/>
      <c r="V91" s="19">
        <v>600</v>
      </c>
      <c r="W91" s="56"/>
      <c r="X91" s="61"/>
      <c r="Y91" s="20"/>
      <c r="Z91" s="20"/>
      <c r="AA91" s="20"/>
      <c r="AB91" s="20"/>
      <c r="AC91" s="20"/>
      <c r="AD91" s="20">
        <v>0.68</v>
      </c>
      <c r="AE91" s="20"/>
      <c r="AF91" s="20"/>
      <c r="AG91" s="20"/>
      <c r="AH91" s="20"/>
      <c r="AI91" s="20"/>
      <c r="AJ91" s="62" t="s">
        <v>73</v>
      </c>
      <c r="AK91" s="67" t="s">
        <v>739</v>
      </c>
      <c r="AL91" s="21"/>
      <c r="AM91" s="21" t="s">
        <v>740</v>
      </c>
      <c r="AN91" s="68" t="s">
        <v>741</v>
      </c>
      <c r="AO91" s="72" t="s">
        <v>742</v>
      </c>
      <c r="AP91" s="98" t="str" cm="1">
        <f t="array" aca="1" ref="AP91" ca="1">INDIRECT(ADDRESS(CELL("row", INDEX('Drugs properties'!$A:$A, MATCH($D91, 'Drugs properties'!$A:$A, 0), 0)), 2, 4, TRUE, "Drugs properties"))</f>
        <v>CC(C)N=C1C=C2C(=NC3=CC=CC=C3N2C4=CC=C(C=C4)Cl)C=C1NC5=CC=C(C=C5)Cl</v>
      </c>
      <c r="AQ91" s="98" cm="1">
        <f t="array" aca="1" ref="AQ91" ca="1">INDIRECT(ADDRESS(CELL("row", INDEX('Drugs properties'!$A:$A, MATCH($D91, 'Drugs properties'!$A:$A, 0), 0)), 3, 4, TRUE, "Drugs properties"))</f>
        <v>473.4</v>
      </c>
      <c r="AR91" s="98" cm="1">
        <f t="array" aca="1" ref="AR91" ca="1">INDIRECT(ADDRESS(CELL("row", INDEX('Drugs properties'!$A:$A, MATCH($D91, 'Drugs properties'!$A:$A, 0), 0)), 4, 4, TRUE, "Drugs properties"))</f>
        <v>42.21</v>
      </c>
      <c r="AS91" s="98" cm="1">
        <f t="array" aca="1" ref="AS91" ca="1">INDIRECT(ADDRESS(CELL("row", INDEX('Drugs properties'!$A:$A, MATCH($D91, 'Drugs properties'!$A:$A, 0), 0)), 5, 4, TRUE, "Drugs properties"))</f>
        <v>6.43</v>
      </c>
      <c r="AT91" s="98" cm="1">
        <f t="array" aca="1" ref="AT91" ca="1">INDIRECT(ADDRESS(CELL("row", INDEX('Drugs properties'!$A:$A, MATCH($D91, 'Drugs properties'!$A:$A, 0), 0)), 6, 4, TRUE, "Drugs properties"))</f>
        <v>2</v>
      </c>
      <c r="AU91" s="98" cm="1">
        <f t="array" aca="1" ref="AU91" ca="1">INDIRECT(ADDRESS(CELL("row", INDEX('Drugs properties'!$A:$A, MATCH($D91, 'Drugs properties'!$A:$A, 0), 0)), 7, 4, TRUE, "Drugs properties"))</f>
        <v>1</v>
      </c>
      <c r="AV91" s="98" cm="1">
        <f t="array" aca="1" ref="AV91" ca="1">INDIRECT(ADDRESS(CELL("row", INDEX('Drugs properties'!$A:$A, MATCH($D91, 'Drugs properties'!$A:$A, 0), 0)), 8, 4, TRUE, "Drugs properties"))</f>
        <v>4</v>
      </c>
      <c r="AW91" s="98" cm="1">
        <f t="array" aca="1" ref="AW91" ca="1">INDIRECT(ADDRESS(CELL("row", INDEX('Drugs properties'!$A:$A, MATCH($D91, 'Drugs properties'!$A:$A, 0), 0)), 9, 4, TRUE, "Drugs properties"))</f>
        <v>33</v>
      </c>
      <c r="AX91" s="105" cm="1">
        <f t="array" aca="1" ref="AX91" ca="1">INDIRECT(ADDRESS(CELL("row", INDEX('Drugs properties'!$A:$A, MATCH($D91, 'Drugs properties'!$A:$A, 0), 0)), 11, 4, TRUE, "Drugs properties"))</f>
        <v>3001</v>
      </c>
      <c r="AY91" s="102" cm="1">
        <f t="array" aca="1" ref="AY91" ca="1">INDIRECT(ADDRESS(CELL("row", INDEX('Drugs properties'!$A:$A, MATCH($D91, 'Drugs properties'!$A:$A, 0), 0)), 12, 4, TRUE, "Drugs properties"))</f>
        <v>324</v>
      </c>
      <c r="AZ91" s="102" cm="1">
        <f t="array" aca="1" ref="AZ91" ca="1">INDIRECT(ADDRESS(CELL("row", INDEX('Drugs properties'!$A:$A, MATCH($D91, 'Drugs properties'!$A:$A, 0), 0)), 13, 4, TRUE, "Drugs properties"))</f>
        <v>14</v>
      </c>
      <c r="BA91" s="109" cm="1">
        <f t="array" aca="1" ref="BA91" ca="1">INDIRECT(ADDRESS(CELL("row", INDEX('Drugs properties'!$A:$A, MATCH($D91, 'Drugs properties'!$A:$A, 0), 0)), 14, 4, TRUE, "Drugs properties"))</f>
        <v>3</v>
      </c>
    </row>
    <row r="92" spans="1:53" s="3" customFormat="1" ht="60" x14ac:dyDescent="0.25">
      <c r="A92" s="15">
        <v>90</v>
      </c>
      <c r="B92" s="15" t="s">
        <v>188</v>
      </c>
      <c r="C92" s="32">
        <v>32089073</v>
      </c>
      <c r="D92" s="34" t="s">
        <v>40</v>
      </c>
      <c r="E92" s="16" t="s">
        <v>24</v>
      </c>
      <c r="F92" s="16" t="s">
        <v>3149</v>
      </c>
      <c r="G92" s="16"/>
      <c r="H92" s="16" t="s">
        <v>190</v>
      </c>
      <c r="I92" s="16"/>
      <c r="J92" s="16"/>
      <c r="K92" s="16"/>
      <c r="L92" s="16"/>
      <c r="M92" s="35"/>
      <c r="N92" s="43">
        <v>37</v>
      </c>
      <c r="O92" s="17" t="s">
        <v>100</v>
      </c>
      <c r="P92" s="44" t="s">
        <v>189</v>
      </c>
      <c r="Q92" s="49" t="s">
        <v>24</v>
      </c>
      <c r="R92" s="18">
        <v>48</v>
      </c>
      <c r="S92" s="18"/>
      <c r="T92" s="50"/>
      <c r="U92" s="55"/>
      <c r="V92" s="19">
        <v>497</v>
      </c>
      <c r="W92" s="56" t="s">
        <v>192</v>
      </c>
      <c r="X92" s="61" t="s">
        <v>24</v>
      </c>
      <c r="Y92" s="20"/>
      <c r="Z92" s="20"/>
      <c r="AA92" s="20"/>
      <c r="AB92" s="20"/>
      <c r="AC92" s="20">
        <v>4.2</v>
      </c>
      <c r="AD92" s="20">
        <v>0.9</v>
      </c>
      <c r="AE92" s="20"/>
      <c r="AF92" s="20"/>
      <c r="AG92" s="20"/>
      <c r="AH92" s="20"/>
      <c r="AI92" s="20"/>
      <c r="AJ92" s="62"/>
      <c r="AK92" s="67" t="s">
        <v>191</v>
      </c>
      <c r="AL92" s="21" t="s">
        <v>24</v>
      </c>
      <c r="AM92" s="21"/>
      <c r="AN92" s="68"/>
      <c r="AO92" s="72"/>
      <c r="AP92" s="98" t="str" cm="1">
        <f t="array" aca="1" ref="AP92" ca="1">INDIRECT(ADDRESS(CELL("row", INDEX('Drugs properties'!$A:$A, MATCH($D92, 'Drugs properties'!$A:$A, 0), 0)), 2, 4, TRUE, "Drugs properties"))</f>
        <v>-</v>
      </c>
      <c r="AQ92" s="98" t="str" cm="1">
        <f t="array" aca="1" ref="AQ92" ca="1">INDIRECT(ADDRESS(CELL("row", INDEX('Drugs properties'!$A:$A, MATCH($D92, 'Drugs properties'!$A:$A, 0), 0)), 3, 4, TRUE, "Drugs properties"))</f>
        <v>-</v>
      </c>
      <c r="AR92" s="98" t="str" cm="1">
        <f t="array" aca="1" ref="AR92" ca="1">INDIRECT(ADDRESS(CELL("row", INDEX('Drugs properties'!$A:$A, MATCH($D92, 'Drugs properties'!$A:$A, 0), 0)), 4, 4, TRUE, "Drugs properties"))</f>
        <v>-</v>
      </c>
      <c r="AS92" s="98" t="str" cm="1">
        <f t="array" aca="1" ref="AS92" ca="1">INDIRECT(ADDRESS(CELL("row", INDEX('Drugs properties'!$A:$A, MATCH($D92, 'Drugs properties'!$A:$A, 0), 0)), 5, 4, TRUE, "Drugs properties"))</f>
        <v>-</v>
      </c>
      <c r="AT92" s="98" t="str" cm="1">
        <f t="array" aca="1" ref="AT92" ca="1">INDIRECT(ADDRESS(CELL("row", INDEX('Drugs properties'!$A:$A, MATCH($D92, 'Drugs properties'!$A:$A, 0), 0)), 6, 4, TRUE, "Drugs properties"))</f>
        <v>-</v>
      </c>
      <c r="AU92" s="98" t="str" cm="1">
        <f t="array" aca="1" ref="AU92" ca="1">INDIRECT(ADDRESS(CELL("row", INDEX('Drugs properties'!$A:$A, MATCH($D92, 'Drugs properties'!$A:$A, 0), 0)), 7, 4, TRUE, "Drugs properties"))</f>
        <v>-</v>
      </c>
      <c r="AV92" s="98" t="str" cm="1">
        <f t="array" aca="1" ref="AV92" ca="1">INDIRECT(ADDRESS(CELL("row", INDEX('Drugs properties'!$A:$A, MATCH($D92, 'Drugs properties'!$A:$A, 0), 0)), 8, 4, TRUE, "Drugs properties"))</f>
        <v>-</v>
      </c>
      <c r="AW92" s="98" t="str" cm="1">
        <f t="array" aca="1" ref="AW92" ca="1">INDIRECT(ADDRESS(CELL("row", INDEX('Drugs properties'!$A:$A, MATCH($D92, 'Drugs properties'!$A:$A, 0), 0)), 9, 4, TRUE, "Drugs properties"))</f>
        <v>-</v>
      </c>
      <c r="AX92" s="105" cm="1">
        <f t="array" aca="1" ref="AX92" ca="1">INDIRECT(ADDRESS(CELL("row", INDEX('Drugs properties'!$A:$A, MATCH($D92, 'Drugs properties'!$A:$A, 0), 0)), 11, 4, TRUE, "Drugs properties"))</f>
        <v>28661</v>
      </c>
      <c r="AY92" s="102" cm="1">
        <f t="array" aca="1" ref="AY92" ca="1">INDIRECT(ADDRESS(CELL("row", INDEX('Drugs properties'!$A:$A, MATCH($D92, 'Drugs properties'!$A:$A, 0), 0)), 12, 4, TRUE, "Drugs properties"))</f>
        <v>1693</v>
      </c>
      <c r="AZ92" s="102" cm="1">
        <f t="array" aca="1" ref="AZ92" ca="1">INDIRECT(ADDRESS(CELL("row", INDEX('Drugs properties'!$A:$A, MATCH($D92, 'Drugs properties'!$A:$A, 0), 0)), 13, 4, TRUE, "Drugs properties"))</f>
        <v>2</v>
      </c>
      <c r="BA92" s="109" cm="1">
        <f t="array" aca="1" ref="BA92" ca="1">INDIRECT(ADDRESS(CELL("row", INDEX('Drugs properties'!$A:$A, MATCH($D92, 'Drugs properties'!$A:$A, 0), 0)), 14, 4, TRUE, "Drugs properties"))</f>
        <v>0</v>
      </c>
    </row>
    <row r="93" spans="1:53" s="3" customFormat="1" ht="135" x14ac:dyDescent="0.25">
      <c r="A93" s="15">
        <v>91</v>
      </c>
      <c r="B93" s="15" t="s">
        <v>743</v>
      </c>
      <c r="C93" s="83">
        <v>3263912</v>
      </c>
      <c r="D93" s="34" t="s">
        <v>164</v>
      </c>
      <c r="E93" s="16" t="s">
        <v>217</v>
      </c>
      <c r="F93" s="16" t="s">
        <v>3152</v>
      </c>
      <c r="G93" s="16" t="s">
        <v>26</v>
      </c>
      <c r="H93" s="16"/>
      <c r="I93" s="16"/>
      <c r="J93" s="16"/>
      <c r="K93" s="16"/>
      <c r="L93" s="16"/>
      <c r="M93" s="35"/>
      <c r="N93" s="43">
        <v>37</v>
      </c>
      <c r="O93" s="17" t="s">
        <v>96</v>
      </c>
      <c r="P93" s="44" t="s">
        <v>193</v>
      </c>
      <c r="Q93" s="49" t="s">
        <v>24</v>
      </c>
      <c r="R93" s="18"/>
      <c r="S93" s="18"/>
      <c r="T93" s="50"/>
      <c r="U93" s="55"/>
      <c r="V93" s="19">
        <v>330</v>
      </c>
      <c r="W93" s="56">
        <v>440</v>
      </c>
      <c r="X93" s="61"/>
      <c r="Y93" s="20"/>
      <c r="Z93" s="20"/>
      <c r="AA93" s="20"/>
      <c r="AB93" s="20"/>
      <c r="AC93" s="20" t="s">
        <v>73</v>
      </c>
      <c r="AD93" s="20" t="s">
        <v>73</v>
      </c>
      <c r="AE93" s="20" t="s">
        <v>73</v>
      </c>
      <c r="AF93" s="20"/>
      <c r="AG93" s="20"/>
      <c r="AH93" s="20"/>
      <c r="AI93" s="20"/>
      <c r="AJ93" s="62"/>
      <c r="AK93" s="67" t="s">
        <v>744</v>
      </c>
      <c r="AL93" s="21" t="s">
        <v>24</v>
      </c>
      <c r="AM93" s="21" t="s">
        <v>194</v>
      </c>
      <c r="AN93" s="68" t="s">
        <v>147</v>
      </c>
      <c r="AO93" s="72"/>
      <c r="AP93" s="98" t="str" cm="1">
        <f t="array" aca="1" ref="AP93" ca="1">INDIRECT(ADDRESS(CELL("row", INDEX('Drugs properties'!$A:$A, MATCH($D93, 'Drugs properties'!$A:$A, 0), 0)), 2, 4, TRUE, "Drugs properties"))</f>
        <v>C1=CC(=CC=C1C(=N)N)OCCCCCOC2=CC=C(C=C2)C(=N)N</v>
      </c>
      <c r="AQ93" s="98" cm="1">
        <f t="array" aca="1" ref="AQ93" ca="1">INDIRECT(ADDRESS(CELL("row", INDEX('Drugs properties'!$A:$A, MATCH($D93, 'Drugs properties'!$A:$A, 0), 0)), 3, 4, TRUE, "Drugs properties"))</f>
        <v>340.42</v>
      </c>
      <c r="AR93" s="98" cm="1">
        <f t="array" aca="1" ref="AR93" ca="1">INDIRECT(ADDRESS(CELL("row", INDEX('Drugs properties'!$A:$A, MATCH($D93, 'Drugs properties'!$A:$A, 0), 0)), 4, 4, TRUE, "Drugs properties"))</f>
        <v>118.2</v>
      </c>
      <c r="AS93" s="98" cm="1">
        <f t="array" aca="1" ref="AS93" ca="1">INDIRECT(ADDRESS(CELL("row", INDEX('Drugs properties'!$A:$A, MATCH($D93, 'Drugs properties'!$A:$A, 0), 0)), 5, 4, TRUE, "Drugs properties"))</f>
        <v>2.72</v>
      </c>
      <c r="AT93" s="98" cm="1">
        <f t="array" aca="1" ref="AT93" ca="1">INDIRECT(ADDRESS(CELL("row", INDEX('Drugs properties'!$A:$A, MATCH($D93, 'Drugs properties'!$A:$A, 0), 0)), 6, 4, TRUE, "Drugs properties"))</f>
        <v>4</v>
      </c>
      <c r="AU93" s="98" cm="1">
        <f t="array" aca="1" ref="AU93" ca="1">INDIRECT(ADDRESS(CELL("row", INDEX('Drugs properties'!$A:$A, MATCH($D93, 'Drugs properties'!$A:$A, 0), 0)), 7, 4, TRUE, "Drugs properties"))</f>
        <v>4</v>
      </c>
      <c r="AV93" s="98" cm="1">
        <f t="array" aca="1" ref="AV93" ca="1">INDIRECT(ADDRESS(CELL("row", INDEX('Drugs properties'!$A:$A, MATCH($D93, 'Drugs properties'!$A:$A, 0), 0)), 8, 4, TRUE, "Drugs properties"))</f>
        <v>10</v>
      </c>
      <c r="AW93" s="98" cm="1">
        <f t="array" aca="1" ref="AW93" ca="1">INDIRECT(ADDRESS(CELL("row", INDEX('Drugs properties'!$A:$A, MATCH($D93, 'Drugs properties'!$A:$A, 0), 0)), 9, 4, TRUE, "Drugs properties"))</f>
        <v>25</v>
      </c>
      <c r="AX93" s="105" cm="1">
        <f t="array" aca="1" ref="AX93" ca="1">INDIRECT(ADDRESS(CELL("row", INDEX('Drugs properties'!$A:$A, MATCH($D93, 'Drugs properties'!$A:$A, 0), 0)), 11, 4, TRUE, "Drugs properties"))</f>
        <v>1589</v>
      </c>
      <c r="AY93" s="102" cm="1">
        <f t="array" aca="1" ref="AY93" ca="1">INDIRECT(ADDRESS(CELL("row", INDEX('Drugs properties'!$A:$A, MATCH($D93, 'Drugs properties'!$A:$A, 0), 0)), 12, 4, TRUE, "Drugs properties"))</f>
        <v>168</v>
      </c>
      <c r="AZ93" s="102" cm="1">
        <f t="array" aca="1" ref="AZ93" ca="1">INDIRECT(ADDRESS(CELL("row", INDEX('Drugs properties'!$A:$A, MATCH($D93, 'Drugs properties'!$A:$A, 0), 0)), 13, 4, TRUE, "Drugs properties"))</f>
        <v>16</v>
      </c>
      <c r="BA93" s="109" cm="1">
        <f t="array" aca="1" ref="BA93" ca="1">INDIRECT(ADDRESS(CELL("row", INDEX('Drugs properties'!$A:$A, MATCH($D93, 'Drugs properties'!$A:$A, 0), 0)), 14, 4, TRUE, "Drugs properties"))</f>
        <v>6</v>
      </c>
    </row>
    <row r="94" spans="1:53" s="3" customFormat="1" ht="75" x14ac:dyDescent="0.25">
      <c r="A94" s="15">
        <v>92</v>
      </c>
      <c r="B94" s="15" t="s">
        <v>745</v>
      </c>
      <c r="C94" s="32">
        <v>20529041</v>
      </c>
      <c r="D94" s="80" t="s">
        <v>1749</v>
      </c>
      <c r="E94" s="16" t="s">
        <v>911</v>
      </c>
      <c r="F94" s="16"/>
      <c r="G94" s="16"/>
      <c r="H94" s="16" t="s">
        <v>196</v>
      </c>
      <c r="I94" s="16"/>
      <c r="J94" s="16"/>
      <c r="K94" s="16"/>
      <c r="L94" s="16"/>
      <c r="M94" s="35"/>
      <c r="N94" s="43">
        <v>72</v>
      </c>
      <c r="O94" s="17" t="s">
        <v>100</v>
      </c>
      <c r="P94" s="44" t="s">
        <v>195</v>
      </c>
      <c r="Q94" s="49" t="s">
        <v>24</v>
      </c>
      <c r="R94" s="18"/>
      <c r="S94" s="18"/>
      <c r="T94" s="50"/>
      <c r="U94" s="55"/>
      <c r="V94" s="19"/>
      <c r="W94" s="56">
        <v>492</v>
      </c>
      <c r="X94" s="61"/>
      <c r="Y94" s="20"/>
      <c r="Z94" s="20"/>
      <c r="AA94" s="20"/>
      <c r="AB94" s="20"/>
      <c r="AC94" s="20"/>
      <c r="AD94" s="20"/>
      <c r="AE94" s="20"/>
      <c r="AF94" s="20"/>
      <c r="AG94" s="20"/>
      <c r="AH94" s="20"/>
      <c r="AI94" s="20"/>
      <c r="AJ94" s="62"/>
      <c r="AK94" s="67" t="s">
        <v>1259</v>
      </c>
      <c r="AL94" s="21"/>
      <c r="AM94" s="21"/>
      <c r="AN94" s="68" t="s">
        <v>1260</v>
      </c>
      <c r="AO94" s="72"/>
      <c r="AP94" s="100" t="str" cm="1">
        <f t="array" aca="1" ref="AP94" ca="1">INDIRECT(ADDRESS(CELL("row", INDEX('Drugs properties'!$A:$A, MATCH($D94, 'Drugs properties'!$A:$A, 0), 0)), 2, 4, TRUE, "Drugs properties"))</f>
        <v>CCCCCOC(=O)NC1=NC(=O)N(C=C1F)C2C(C(C(O2)C)O)O</v>
      </c>
      <c r="AQ94" s="98" cm="1">
        <f t="array" aca="1" ref="AQ94" ca="1">INDIRECT(ADDRESS(CELL("row", INDEX('Drugs properties'!$A:$A, MATCH($D94, 'Drugs properties'!$A:$A, 0), 0)), 3, 4, TRUE, "Drugs properties"))</f>
        <v>359.35</v>
      </c>
      <c r="AR94" s="98" cm="1">
        <f t="array" aca="1" ref="AR94" ca="1">INDIRECT(ADDRESS(CELL("row", INDEX('Drugs properties'!$A:$A, MATCH($D94, 'Drugs properties'!$A:$A, 0), 0)), 4, 4, TRUE, "Drugs properties"))</f>
        <v>122.91</v>
      </c>
      <c r="AS94" s="98" cm="1">
        <f t="array" aca="1" ref="AS94" ca="1">INDIRECT(ADDRESS(CELL("row", INDEX('Drugs properties'!$A:$A, MATCH($D94, 'Drugs properties'!$A:$A, 0), 0)), 5, 4, TRUE, "Drugs properties"))</f>
        <v>0.84</v>
      </c>
      <c r="AT94" s="98" cm="1">
        <f t="array" aca="1" ref="AT94" ca="1">INDIRECT(ADDRESS(CELL("row", INDEX('Drugs properties'!$A:$A, MATCH($D94, 'Drugs properties'!$A:$A, 0), 0)), 6, 4, TRUE, "Drugs properties"))</f>
        <v>8</v>
      </c>
      <c r="AU94" s="98" cm="1">
        <f t="array" aca="1" ref="AU94" ca="1">INDIRECT(ADDRESS(CELL("row", INDEX('Drugs properties'!$A:$A, MATCH($D94, 'Drugs properties'!$A:$A, 0), 0)), 7, 4, TRUE, "Drugs properties"))</f>
        <v>3</v>
      </c>
      <c r="AV94" s="98" cm="1">
        <f t="array" aca="1" ref="AV94" ca="1">INDIRECT(ADDRESS(CELL("row", INDEX('Drugs properties'!$A:$A, MATCH($D94, 'Drugs properties'!$A:$A, 0), 0)), 8, 4, TRUE, "Drugs properties"))</f>
        <v>8</v>
      </c>
      <c r="AW94" s="98" cm="1">
        <f t="array" aca="1" ref="AW94" ca="1">INDIRECT(ADDRESS(CELL("row", INDEX('Drugs properties'!$A:$A, MATCH($D94, 'Drugs properties'!$A:$A, 0), 0)), 9, 4, TRUE, "Drugs properties"))</f>
        <v>25</v>
      </c>
      <c r="AX94" s="105" cm="1">
        <f t="array" aca="1" ref="AX94" ca="1">INDIRECT(ADDRESS(CELL("row", INDEX('Drugs properties'!$A:$A, MATCH($D94, 'Drugs properties'!$A:$A, 0), 0)), 11, 4, TRUE, "Drugs properties"))</f>
        <v>61245</v>
      </c>
      <c r="AY94" s="102" cm="1">
        <f t="array" aca="1" ref="AY94" ca="1">INDIRECT(ADDRESS(CELL("row", INDEX('Drugs properties'!$A:$A, MATCH($D94, 'Drugs properties'!$A:$A, 0), 0)), 12, 4, TRUE, "Drugs properties"))</f>
        <v>3985</v>
      </c>
      <c r="AZ94" s="102" cm="1">
        <f t="array" aca="1" ref="AZ94" ca="1">INDIRECT(ADDRESS(CELL("row", INDEX('Drugs properties'!$A:$A, MATCH($D94, 'Drugs properties'!$A:$A, 0), 0)), 13, 4, TRUE, "Drugs properties"))</f>
        <v>4</v>
      </c>
      <c r="BA94" s="109" cm="1">
        <f t="array" aca="1" ref="BA94" ca="1">INDIRECT(ADDRESS(CELL("row", INDEX('Drugs properties'!$A:$A, MATCH($D94, 'Drugs properties'!$A:$A, 0), 0)), 14, 4, TRUE, "Drugs properties"))</f>
        <v>0</v>
      </c>
    </row>
    <row r="95" spans="1:53" s="3" customFormat="1" ht="135" x14ac:dyDescent="0.25">
      <c r="A95" s="15">
        <v>93</v>
      </c>
      <c r="B95" s="15" t="s">
        <v>746</v>
      </c>
      <c r="C95" s="83">
        <v>32128485</v>
      </c>
      <c r="D95" s="34" t="s">
        <v>1750</v>
      </c>
      <c r="E95" s="16">
        <v>1200</v>
      </c>
      <c r="F95" s="16" t="s">
        <v>3153</v>
      </c>
      <c r="G95" s="16" t="s">
        <v>19</v>
      </c>
      <c r="H95" s="16" t="s">
        <v>88</v>
      </c>
      <c r="I95" s="16" t="s">
        <v>3314</v>
      </c>
      <c r="J95" s="16"/>
      <c r="K95" s="16"/>
      <c r="L95" s="16"/>
      <c r="M95" s="35"/>
      <c r="N95" s="43">
        <v>86</v>
      </c>
      <c r="O95" s="17" t="s">
        <v>96</v>
      </c>
      <c r="P95" s="44" t="s">
        <v>197</v>
      </c>
      <c r="Q95" s="49"/>
      <c r="R95" s="18" t="s">
        <v>199</v>
      </c>
      <c r="S95" s="18"/>
      <c r="T95" s="50"/>
      <c r="U95" s="55"/>
      <c r="V95" s="19"/>
      <c r="W95" s="56" t="s">
        <v>748</v>
      </c>
      <c r="X95" s="61"/>
      <c r="Y95" s="20"/>
      <c r="Z95" s="20"/>
      <c r="AA95" s="20"/>
      <c r="AB95" s="20"/>
      <c r="AC95" s="20">
        <v>4.4000000000000004</v>
      </c>
      <c r="AD95" s="20">
        <v>1</v>
      </c>
      <c r="AE95" s="20"/>
      <c r="AF95" s="20"/>
      <c r="AG95" s="20"/>
      <c r="AH95" s="20"/>
      <c r="AI95" s="20"/>
      <c r="AJ95" s="62"/>
      <c r="AK95" s="67" t="s">
        <v>749</v>
      </c>
      <c r="AL95" s="21" t="s">
        <v>24</v>
      </c>
      <c r="AM95" s="21" t="s">
        <v>198</v>
      </c>
      <c r="AN95" s="68"/>
      <c r="AO95" s="72" t="s">
        <v>747</v>
      </c>
      <c r="AP95" s="98" t="str" cm="1">
        <f t="array" aca="1" ref="AP95" ca="1">INDIRECT(ADDRESS(CELL("row", INDEX('Drugs properties'!$A:$A, MATCH($D95, 'Drugs properties'!$A:$A, 0), 0)), 2, 4, TRUE, "Drugs properties"))</f>
        <v>CNCC1=CC=C(C=C1)C2=C3CCNC(=O)C4=C3C(=CC(=C4)F)N2</v>
      </c>
      <c r="AQ95" s="98" cm="1">
        <f t="array" aca="1" ref="AQ95" ca="1">INDIRECT(ADDRESS(CELL("row", INDEX('Drugs properties'!$A:$A, MATCH($D95, 'Drugs properties'!$A:$A, 0), 0)), 3, 4, TRUE, "Drugs properties"))</f>
        <v>323.36</v>
      </c>
      <c r="AR95" s="98" cm="1">
        <f t="array" aca="1" ref="AR95" ca="1">INDIRECT(ADDRESS(CELL("row", INDEX('Drugs properties'!$A:$A, MATCH($D95, 'Drugs properties'!$A:$A, 0), 0)), 4, 4, TRUE, "Drugs properties"))</f>
        <v>56.92</v>
      </c>
      <c r="AS95" s="98" cm="1">
        <f t="array" aca="1" ref="AS95" ca="1">INDIRECT(ADDRESS(CELL("row", INDEX('Drugs properties'!$A:$A, MATCH($D95, 'Drugs properties'!$A:$A, 0), 0)), 5, 4, TRUE, "Drugs properties"))</f>
        <v>3.02</v>
      </c>
      <c r="AT95" s="98" cm="1">
        <f t="array" aca="1" ref="AT95" ca="1">INDIRECT(ADDRESS(CELL("row", INDEX('Drugs properties'!$A:$A, MATCH($D95, 'Drugs properties'!$A:$A, 0), 0)), 6, 4, TRUE, "Drugs properties"))</f>
        <v>3</v>
      </c>
      <c r="AU95" s="98" cm="1">
        <f t="array" aca="1" ref="AU95" ca="1">INDIRECT(ADDRESS(CELL("row", INDEX('Drugs properties'!$A:$A, MATCH($D95, 'Drugs properties'!$A:$A, 0), 0)), 7, 4, TRUE, "Drugs properties"))</f>
        <v>3</v>
      </c>
      <c r="AV95" s="98" cm="1">
        <f t="array" aca="1" ref="AV95" ca="1">INDIRECT(ADDRESS(CELL("row", INDEX('Drugs properties'!$A:$A, MATCH($D95, 'Drugs properties'!$A:$A, 0), 0)), 8, 4, TRUE, "Drugs properties"))</f>
        <v>3</v>
      </c>
      <c r="AW95" s="98" cm="1">
        <f t="array" aca="1" ref="AW95" ca="1">INDIRECT(ADDRESS(CELL("row", INDEX('Drugs properties'!$A:$A, MATCH($D95, 'Drugs properties'!$A:$A, 0), 0)), 9, 4, TRUE, "Drugs properties"))</f>
        <v>24</v>
      </c>
      <c r="AX95" s="105" cm="1">
        <f t="array" aca="1" ref="AX95" ca="1">INDIRECT(ADDRESS(CELL("row", INDEX('Drugs properties'!$A:$A, MATCH($D95, 'Drugs properties'!$A:$A, 0), 0)), 11, 4, TRUE, "Drugs properties"))</f>
        <v>318</v>
      </c>
      <c r="AY95" s="102" cm="1">
        <f t="array" aca="1" ref="AY95" ca="1">INDIRECT(ADDRESS(CELL("row", INDEX('Drugs properties'!$A:$A, MATCH($D95, 'Drugs properties'!$A:$A, 0), 0)), 12, 4, TRUE, "Drugs properties"))</f>
        <v>10</v>
      </c>
      <c r="AZ95" s="102" cm="1">
        <f t="array" aca="1" ref="AZ95" ca="1">INDIRECT(ADDRESS(CELL("row", INDEX('Drugs properties'!$A:$A, MATCH($D95, 'Drugs properties'!$A:$A, 0), 0)), 13, 4, TRUE, "Drugs properties"))</f>
        <v>0</v>
      </c>
      <c r="BA95" s="109" cm="1">
        <f t="array" aca="1" ref="BA95" ca="1">INDIRECT(ADDRESS(CELL("row", INDEX('Drugs properties'!$A:$A, MATCH($D95, 'Drugs properties'!$A:$A, 0), 0)), 14, 4, TRUE, "Drugs properties"))</f>
        <v>0</v>
      </c>
    </row>
    <row r="96" spans="1:53" s="3" customFormat="1" ht="195" x14ac:dyDescent="0.25">
      <c r="A96" s="15">
        <v>94</v>
      </c>
      <c r="B96" s="15" t="s">
        <v>750</v>
      </c>
      <c r="C96" s="32">
        <v>15040655</v>
      </c>
      <c r="D96" s="34" t="s">
        <v>65</v>
      </c>
      <c r="E96" s="16" t="s">
        <v>753</v>
      </c>
      <c r="F96" s="16" t="s">
        <v>3154</v>
      </c>
      <c r="G96" s="16"/>
      <c r="H96" s="16" t="s">
        <v>754</v>
      </c>
      <c r="I96" s="16" t="s">
        <v>3315</v>
      </c>
      <c r="J96" s="16"/>
      <c r="K96" s="16" t="s">
        <v>3316</v>
      </c>
      <c r="L96" s="16"/>
      <c r="M96" s="35"/>
      <c r="N96" s="43">
        <v>58</v>
      </c>
      <c r="O96" s="17" t="s">
        <v>100</v>
      </c>
      <c r="P96" s="44" t="s">
        <v>752</v>
      </c>
      <c r="Q96" s="49" t="s">
        <v>24</v>
      </c>
      <c r="R96" s="18"/>
      <c r="S96" s="18"/>
      <c r="T96" s="50"/>
      <c r="U96" s="55"/>
      <c r="V96" s="19"/>
      <c r="W96" s="56">
        <v>533</v>
      </c>
      <c r="X96" s="61"/>
      <c r="Y96" s="20"/>
      <c r="Z96" s="20"/>
      <c r="AA96" s="20"/>
      <c r="AB96" s="20"/>
      <c r="AC96" s="20">
        <v>3.8</v>
      </c>
      <c r="AD96" s="20">
        <v>0.9052</v>
      </c>
      <c r="AE96" s="20"/>
      <c r="AF96" s="20"/>
      <c r="AG96" s="20"/>
      <c r="AH96" s="20"/>
      <c r="AI96" s="20"/>
      <c r="AJ96" s="62"/>
      <c r="AK96" s="67" t="s">
        <v>756</v>
      </c>
      <c r="AL96" s="21" t="s">
        <v>24</v>
      </c>
      <c r="AM96" s="21" t="s">
        <v>757</v>
      </c>
      <c r="AN96" s="68" t="s">
        <v>3471</v>
      </c>
      <c r="AO96" s="72" t="s">
        <v>755</v>
      </c>
      <c r="AP96" s="98" t="str" cm="1">
        <f t="array" aca="1" ref="AP96" ca="1">INDIRECT(ADDRESS(CELL("row", INDEX('Drugs properties'!$A:$A, MATCH($D96, 'Drugs properties'!$A:$A, 0), 0)), 2, 4, TRUE, "Drugs properties"))</f>
        <v>C1CN(CCC1(C2=CC=C(C=C2)Cl)O)CCCC(=O)C3=CC=C(C=C3)F</v>
      </c>
      <c r="AQ96" s="98" cm="1">
        <f t="array" aca="1" ref="AQ96" ca="1">INDIRECT(ADDRESS(CELL("row", INDEX('Drugs properties'!$A:$A, MATCH($D96, 'Drugs properties'!$A:$A, 0), 0)), 3, 4, TRUE, "Drugs properties"))</f>
        <v>375.86</v>
      </c>
      <c r="AR96" s="98" cm="1">
        <f t="array" aca="1" ref="AR96" ca="1">INDIRECT(ADDRESS(CELL("row", INDEX('Drugs properties'!$A:$A, MATCH($D96, 'Drugs properties'!$A:$A, 0), 0)), 4, 4, TRUE, "Drugs properties"))</f>
        <v>40.54</v>
      </c>
      <c r="AS96" s="98" cm="1">
        <f t="array" aca="1" ref="AS96" ca="1">INDIRECT(ADDRESS(CELL("row", INDEX('Drugs properties'!$A:$A, MATCH($D96, 'Drugs properties'!$A:$A, 0), 0)), 5, 4, TRUE, "Drugs properties"))</f>
        <v>4.22</v>
      </c>
      <c r="AT96" s="98" cm="1">
        <f t="array" aca="1" ref="AT96" ca="1">INDIRECT(ADDRESS(CELL("row", INDEX('Drugs properties'!$A:$A, MATCH($D96, 'Drugs properties'!$A:$A, 0), 0)), 6, 4, TRUE, "Drugs properties"))</f>
        <v>4</v>
      </c>
      <c r="AU96" s="98" cm="1">
        <f t="array" aca="1" ref="AU96" ca="1">INDIRECT(ADDRESS(CELL("row", INDEX('Drugs properties'!$A:$A, MATCH($D96, 'Drugs properties'!$A:$A, 0), 0)), 7, 4, TRUE, "Drugs properties"))</f>
        <v>1</v>
      </c>
      <c r="AV96" s="98" cm="1">
        <f t="array" aca="1" ref="AV96" ca="1">INDIRECT(ADDRESS(CELL("row", INDEX('Drugs properties'!$A:$A, MATCH($D96, 'Drugs properties'!$A:$A, 0), 0)), 8, 4, TRUE, "Drugs properties"))</f>
        <v>6</v>
      </c>
      <c r="AW96" s="98" cm="1">
        <f t="array" aca="1" ref="AW96" ca="1">INDIRECT(ADDRESS(CELL("row", INDEX('Drugs properties'!$A:$A, MATCH($D96, 'Drugs properties'!$A:$A, 0), 0)), 9, 4, TRUE, "Drugs properties"))</f>
        <v>26</v>
      </c>
      <c r="AX96" s="105" cm="1">
        <f t="array" aca="1" ref="AX96" ca="1">INDIRECT(ADDRESS(CELL("row", INDEX('Drugs properties'!$A:$A, MATCH($D96, 'Drugs properties'!$A:$A, 0), 0)), 11, 4, TRUE, "Drugs properties"))</f>
        <v>24265</v>
      </c>
      <c r="AY96" s="102" cm="1">
        <f t="array" aca="1" ref="AY96" ca="1">INDIRECT(ADDRESS(CELL("row", INDEX('Drugs properties'!$A:$A, MATCH($D96, 'Drugs properties'!$A:$A, 0), 0)), 12, 4, TRUE, "Drugs properties"))</f>
        <v>2825</v>
      </c>
      <c r="AZ96" s="102" cm="1">
        <f t="array" aca="1" ref="AZ96" ca="1">INDIRECT(ADDRESS(CELL("row", INDEX('Drugs properties'!$A:$A, MATCH($D96, 'Drugs properties'!$A:$A, 0), 0)), 13, 4, TRUE, "Drugs properties"))</f>
        <v>239</v>
      </c>
      <c r="BA96" s="109" cm="1">
        <f t="array" aca="1" ref="BA96" ca="1">INDIRECT(ADDRESS(CELL("row", INDEX('Drugs properties'!$A:$A, MATCH($D96, 'Drugs properties'!$A:$A, 0), 0)), 14, 4, TRUE, "Drugs properties"))</f>
        <v>35</v>
      </c>
    </row>
    <row r="97" spans="1:53" s="3" customFormat="1" ht="210" x14ac:dyDescent="0.25">
      <c r="A97" s="15">
        <v>95</v>
      </c>
      <c r="B97" s="15" t="s">
        <v>758</v>
      </c>
      <c r="C97" s="32">
        <v>29194874</v>
      </c>
      <c r="D97" s="34" t="s">
        <v>1751</v>
      </c>
      <c r="E97" s="16">
        <v>20</v>
      </c>
      <c r="F97" s="16"/>
      <c r="G97" s="16"/>
      <c r="H97" s="16" t="s">
        <v>202</v>
      </c>
      <c r="I97" s="16">
        <v>12.5</v>
      </c>
      <c r="J97" s="16"/>
      <c r="K97" s="16"/>
      <c r="L97" s="16"/>
      <c r="M97" s="35"/>
      <c r="N97" s="43">
        <v>77</v>
      </c>
      <c r="O97" s="17" t="s">
        <v>96</v>
      </c>
      <c r="P97" s="44" t="s">
        <v>201</v>
      </c>
      <c r="Q97" s="49" t="s">
        <v>24</v>
      </c>
      <c r="R97" s="18">
        <v>73</v>
      </c>
      <c r="S97" s="18"/>
      <c r="T97" s="50"/>
      <c r="U97" s="55"/>
      <c r="V97" s="19">
        <v>648</v>
      </c>
      <c r="W97" s="56">
        <v>713</v>
      </c>
      <c r="X97" s="61"/>
      <c r="Y97" s="20"/>
      <c r="Z97" s="20"/>
      <c r="AA97" s="20"/>
      <c r="AB97" s="20"/>
      <c r="AC97" s="20"/>
      <c r="AD97" s="20"/>
      <c r="AE97" s="20"/>
      <c r="AF97" s="20"/>
      <c r="AG97" s="20"/>
      <c r="AH97" s="20"/>
      <c r="AI97" s="20"/>
      <c r="AJ97" s="62"/>
      <c r="AK97" s="67" t="s">
        <v>759</v>
      </c>
      <c r="AL97" s="21"/>
      <c r="AM97" s="21"/>
      <c r="AN97" s="68" t="s">
        <v>3482</v>
      </c>
      <c r="AO97" s="72"/>
      <c r="AP97" s="98" t="str" cm="1">
        <f t="array" aca="1" ref="AP97" ca="1">INDIRECT(ADDRESS(CELL("row", INDEX('Drugs properties'!$A:$A, MATCH($D97, 'Drugs properties'!$A:$A, 0), 0)), 2, 4, TRUE, "Drugs properties"))</f>
        <v>C1CC(N(C1)C(=O)C(CCCCN)NC(CCC2=CC=CC=C2)C(=O)O)C(=O)O</v>
      </c>
      <c r="AQ97" s="98" cm="1">
        <f t="array" aca="1" ref="AQ97" ca="1">INDIRECT(ADDRESS(CELL("row", INDEX('Drugs properties'!$A:$A, MATCH($D97, 'Drugs properties'!$A:$A, 0), 0)), 3, 4, TRUE, "Drugs properties"))</f>
        <v>405.49</v>
      </c>
      <c r="AR97" s="98" cm="1">
        <f t="array" aca="1" ref="AR97" ca="1">INDIRECT(ADDRESS(CELL("row", INDEX('Drugs properties'!$A:$A, MATCH($D97, 'Drugs properties'!$A:$A, 0), 0)), 4, 4, TRUE, "Drugs properties"))</f>
        <v>132.96</v>
      </c>
      <c r="AS97" s="98" cm="1">
        <f t="array" aca="1" ref="AS97" ca="1">INDIRECT(ADDRESS(CELL("row", INDEX('Drugs properties'!$A:$A, MATCH($D97, 'Drugs properties'!$A:$A, 0), 0)), 5, 4, TRUE, "Drugs properties"))</f>
        <v>0.08</v>
      </c>
      <c r="AT97" s="98" cm="1">
        <f t="array" aca="1" ref="AT97" ca="1">INDIRECT(ADDRESS(CELL("row", INDEX('Drugs properties'!$A:$A, MATCH($D97, 'Drugs properties'!$A:$A, 0), 0)), 6, 4, TRUE, "Drugs properties"))</f>
        <v>7</v>
      </c>
      <c r="AU97" s="98" cm="1">
        <f t="array" aca="1" ref="AU97" ca="1">INDIRECT(ADDRESS(CELL("row", INDEX('Drugs properties'!$A:$A, MATCH($D97, 'Drugs properties'!$A:$A, 0), 0)), 7, 4, TRUE, "Drugs properties"))</f>
        <v>4</v>
      </c>
      <c r="AV97" s="98" cm="1">
        <f t="array" aca="1" ref="AV97" ca="1">INDIRECT(ADDRESS(CELL("row", INDEX('Drugs properties'!$A:$A, MATCH($D97, 'Drugs properties'!$A:$A, 0), 0)), 8, 4, TRUE, "Drugs properties"))</f>
        <v>13</v>
      </c>
      <c r="AW97" s="98" cm="1">
        <f t="array" aca="1" ref="AW97" ca="1">INDIRECT(ADDRESS(CELL("row", INDEX('Drugs properties'!$A:$A, MATCH($D97, 'Drugs properties'!$A:$A, 0), 0)), 9, 4, TRUE, "Drugs properties"))</f>
        <v>29</v>
      </c>
      <c r="AX97" s="105" cm="1">
        <f t="array" aca="1" ref="AX97" ca="1">INDIRECT(ADDRESS(CELL("row", INDEX('Drugs properties'!$A:$A, MATCH($D97, 'Drugs properties'!$A:$A, 0), 0)), 11, 4, TRUE, "Drugs properties"))</f>
        <v>51633</v>
      </c>
      <c r="AY97" s="102" cm="1">
        <f t="array" aca="1" ref="AY97" ca="1">INDIRECT(ADDRESS(CELL("row", INDEX('Drugs properties'!$A:$A, MATCH($D97, 'Drugs properties'!$A:$A, 0), 0)), 12, 4, TRUE, "Drugs properties"))</f>
        <v>4979</v>
      </c>
      <c r="AZ97" s="102" cm="1">
        <f t="array" aca="1" ref="AZ97" ca="1">INDIRECT(ADDRESS(CELL("row", INDEX('Drugs properties'!$A:$A, MATCH($D97, 'Drugs properties'!$A:$A, 0), 0)), 13, 4, TRUE, "Drugs properties"))</f>
        <v>32</v>
      </c>
      <c r="BA97" s="109" cm="1">
        <f t="array" aca="1" ref="BA97" ca="1">INDIRECT(ADDRESS(CELL("row", INDEX('Drugs properties'!$A:$A, MATCH($D97, 'Drugs properties'!$A:$A, 0), 0)), 14, 4, TRUE, "Drugs properties"))</f>
        <v>4</v>
      </c>
    </row>
    <row r="98" spans="1:53" s="3" customFormat="1" ht="75" x14ac:dyDescent="0.25">
      <c r="A98" s="15">
        <v>96</v>
      </c>
      <c r="B98" s="15" t="s">
        <v>204</v>
      </c>
      <c r="C98" s="32">
        <v>28489458</v>
      </c>
      <c r="D98" s="34" t="s">
        <v>76</v>
      </c>
      <c r="E98" s="16" t="s">
        <v>911</v>
      </c>
      <c r="F98" s="16" t="s">
        <v>3155</v>
      </c>
      <c r="G98" s="16" t="s">
        <v>19</v>
      </c>
      <c r="H98" s="16"/>
      <c r="I98" s="16"/>
      <c r="J98" s="16"/>
      <c r="K98" s="16"/>
      <c r="L98" s="16"/>
      <c r="M98" s="35"/>
      <c r="N98" s="43">
        <v>46</v>
      </c>
      <c r="O98" s="17" t="s">
        <v>100</v>
      </c>
      <c r="P98" s="44" t="s">
        <v>760</v>
      </c>
      <c r="Q98" s="49" t="s">
        <v>763</v>
      </c>
      <c r="R98" s="18">
        <v>85</v>
      </c>
      <c r="S98" s="18"/>
      <c r="T98" s="50"/>
      <c r="U98" s="55"/>
      <c r="V98" s="19"/>
      <c r="W98" s="56">
        <v>647</v>
      </c>
      <c r="X98" s="61"/>
      <c r="Y98" s="20"/>
      <c r="Z98" s="20">
        <f>1.45*1000</f>
        <v>1450</v>
      </c>
      <c r="AA98" s="20"/>
      <c r="AB98" s="20"/>
      <c r="AC98" s="20">
        <v>3.4</v>
      </c>
      <c r="AD98" s="20">
        <v>0.68</v>
      </c>
      <c r="AE98" s="20"/>
      <c r="AF98" s="20"/>
      <c r="AG98" s="20"/>
      <c r="AH98" s="20"/>
      <c r="AI98" s="20"/>
      <c r="AJ98" s="62"/>
      <c r="AK98" s="67" t="s">
        <v>762</v>
      </c>
      <c r="AL98" s="21"/>
      <c r="AM98" s="21" t="s">
        <v>764</v>
      </c>
      <c r="AN98" s="68"/>
      <c r="AO98" s="72" t="s">
        <v>761</v>
      </c>
      <c r="AP98" s="98" t="str" cm="1">
        <f t="array" aca="1" ref="AP98" ca="1">INDIRECT(ADDRESS(CELL("row", INDEX('Drugs properties'!$A:$A, MATCH($D98, 'Drugs properties'!$A:$A, 0), 0)), 2, 4, TRUE, "Drugs properties"))</f>
        <v>CCC1CC2CC3C1N(C2)CCC4=C3NC5=C4C=C(C=C5)OC</v>
      </c>
      <c r="AQ98" s="98" cm="1">
        <f t="array" aca="1" ref="AQ98" ca="1">INDIRECT(ADDRESS(CELL("row", INDEX('Drugs properties'!$A:$A, MATCH($D98, 'Drugs properties'!$A:$A, 0), 0)), 3, 4, TRUE, "Drugs properties"))</f>
        <v>310.43</v>
      </c>
      <c r="AR98" s="98" cm="1">
        <f t="array" aca="1" ref="AR98" ca="1">INDIRECT(ADDRESS(CELL("row", INDEX('Drugs properties'!$A:$A, MATCH($D98, 'Drugs properties'!$A:$A, 0), 0)), 4, 4, TRUE, "Drugs properties"))</f>
        <v>28.26</v>
      </c>
      <c r="AS98" s="98" cm="1">
        <f t="array" aca="1" ref="AS98" ca="1">INDIRECT(ADDRESS(CELL("row", INDEX('Drugs properties'!$A:$A, MATCH($D98, 'Drugs properties'!$A:$A, 0), 0)), 5, 4, TRUE, "Drugs properties"))</f>
        <v>3.56</v>
      </c>
      <c r="AT98" s="98" cm="1">
        <f t="array" aca="1" ref="AT98" ca="1">INDIRECT(ADDRESS(CELL("row", INDEX('Drugs properties'!$A:$A, MATCH($D98, 'Drugs properties'!$A:$A, 0), 0)), 6, 4, TRUE, "Drugs properties"))</f>
        <v>2</v>
      </c>
      <c r="AU98" s="98" cm="1">
        <f t="array" aca="1" ref="AU98" ca="1">INDIRECT(ADDRESS(CELL("row", INDEX('Drugs properties'!$A:$A, MATCH($D98, 'Drugs properties'!$A:$A, 0), 0)), 7, 4, TRUE, "Drugs properties"))</f>
        <v>1</v>
      </c>
      <c r="AV98" s="98" cm="1">
        <f t="array" aca="1" ref="AV98" ca="1">INDIRECT(ADDRESS(CELL("row", INDEX('Drugs properties'!$A:$A, MATCH($D98, 'Drugs properties'!$A:$A, 0), 0)), 8, 4, TRUE, "Drugs properties"))</f>
        <v>2</v>
      </c>
      <c r="AW98" s="98" cm="1">
        <f t="array" aca="1" ref="AW98" ca="1">INDIRECT(ADDRESS(CELL("row", INDEX('Drugs properties'!$A:$A, MATCH($D98, 'Drugs properties'!$A:$A, 0), 0)), 9, 4, TRUE, "Drugs properties"))</f>
        <v>23</v>
      </c>
      <c r="AX98" s="105" cm="1">
        <f t="array" aca="1" ref="AX98" ca="1">INDIRECT(ADDRESS(CELL("row", INDEX('Drugs properties'!$A:$A, MATCH($D98, 'Drugs properties'!$A:$A, 0), 0)), 11, 4, TRUE, "Drugs properties"))</f>
        <v>26</v>
      </c>
      <c r="AY98" s="102" cm="1">
        <f t="array" aca="1" ref="AY98" ca="1">INDIRECT(ADDRESS(CELL("row", INDEX('Drugs properties'!$A:$A, MATCH($D98, 'Drugs properties'!$A:$A, 0), 0)), 12, 4, TRUE, "Drugs properties"))</f>
        <v>7</v>
      </c>
      <c r="AZ98" s="102" cm="1">
        <f t="array" aca="1" ref="AZ98" ca="1">INDIRECT(ADDRESS(CELL("row", INDEX('Drugs properties'!$A:$A, MATCH($D98, 'Drugs properties'!$A:$A, 0), 0)), 13, 4, TRUE, "Drugs properties"))</f>
        <v>4</v>
      </c>
      <c r="BA98" s="109" cm="1">
        <f t="array" aca="1" ref="BA98" ca="1">INDIRECT(ADDRESS(CELL("row", INDEX('Drugs properties'!$A:$A, MATCH($D98, 'Drugs properties'!$A:$A, 0), 0)), 14, 4, TRUE, "Drugs properties"))</f>
        <v>0</v>
      </c>
    </row>
    <row r="99" spans="1:53" s="3" customFormat="1" ht="135" x14ac:dyDescent="0.25">
      <c r="A99" s="15">
        <v>97</v>
      </c>
      <c r="B99" s="15" t="s">
        <v>205</v>
      </c>
      <c r="C99" s="32">
        <v>18363122</v>
      </c>
      <c r="D99" s="34" t="s">
        <v>1752</v>
      </c>
      <c r="E99" s="16" t="s">
        <v>911</v>
      </c>
      <c r="F99" s="16" t="s">
        <v>3116</v>
      </c>
      <c r="G99" s="16" t="s">
        <v>19</v>
      </c>
      <c r="H99" s="16" t="s">
        <v>208</v>
      </c>
      <c r="I99" s="16" t="s">
        <v>911</v>
      </c>
      <c r="J99" s="16"/>
      <c r="K99" s="16" t="s">
        <v>19</v>
      </c>
      <c r="L99" s="16" t="s">
        <v>89</v>
      </c>
      <c r="M99" s="35"/>
      <c r="N99" s="43">
        <v>45</v>
      </c>
      <c r="O99" s="17" t="s">
        <v>100</v>
      </c>
      <c r="P99" s="44" t="s">
        <v>206</v>
      </c>
      <c r="Q99" s="49" t="s">
        <v>207</v>
      </c>
      <c r="R99" s="18">
        <v>125</v>
      </c>
      <c r="S99" s="18">
        <v>26</v>
      </c>
      <c r="T99" s="50">
        <v>39</v>
      </c>
      <c r="U99" s="55">
        <v>74</v>
      </c>
      <c r="V99" s="19"/>
      <c r="W99" s="56">
        <v>409</v>
      </c>
      <c r="X99" s="61"/>
      <c r="Y99" s="20">
        <v>7.24</v>
      </c>
      <c r="Z99" s="20">
        <v>1180000</v>
      </c>
      <c r="AA99" s="20"/>
      <c r="AB99" s="20"/>
      <c r="AC99" s="20">
        <v>4.5999999999999996</v>
      </c>
      <c r="AD99" s="20">
        <v>1.0697000000000001</v>
      </c>
      <c r="AE99" s="20">
        <v>7.8</v>
      </c>
      <c r="AF99" s="20">
        <v>106</v>
      </c>
      <c r="AG99" s="20"/>
      <c r="AH99" s="20"/>
      <c r="AI99" s="20">
        <v>9</v>
      </c>
      <c r="AJ99" s="62">
        <v>0.7</v>
      </c>
      <c r="AK99" s="67" t="s">
        <v>765</v>
      </c>
      <c r="AL99" s="21" t="s">
        <v>24</v>
      </c>
      <c r="AM99" s="21"/>
      <c r="AN99" s="68"/>
      <c r="AO99" s="72"/>
      <c r="AP99" s="98" t="str" cm="1">
        <f t="array" aca="1" ref="AP99" ca="1">INDIRECT(ADDRESS(CELL("row", INDEX('Drugs properties'!$A:$A, MATCH($D99, 'Drugs properties'!$A:$A, 0), 0)), 2, 4, TRUE, "Drugs properties"))</f>
        <v>CC(=O)OC1=CC=CC=C1C(=O)O</v>
      </c>
      <c r="AQ99" s="98" cm="1">
        <f t="array" aca="1" ref="AQ99" ca="1">INDIRECT(ADDRESS(CELL("row", INDEX('Drugs properties'!$A:$A, MATCH($D99, 'Drugs properties'!$A:$A, 0), 0)), 3, 4, TRUE, "Drugs properties"))</f>
        <v>180.16</v>
      </c>
      <c r="AR99" s="98" cm="1">
        <f t="array" aca="1" ref="AR99" ca="1">INDIRECT(ADDRESS(CELL("row", INDEX('Drugs properties'!$A:$A, MATCH($D99, 'Drugs properties'!$A:$A, 0), 0)), 4, 4, TRUE, "Drugs properties"))</f>
        <v>63.6</v>
      </c>
      <c r="AS99" s="98" cm="1">
        <f t="array" aca="1" ref="AS99" ca="1">INDIRECT(ADDRESS(CELL("row", INDEX('Drugs properties'!$A:$A, MATCH($D99, 'Drugs properties'!$A:$A, 0), 0)), 5, 4, TRUE, "Drugs properties"))</f>
        <v>1.28</v>
      </c>
      <c r="AT99" s="98" cm="1">
        <f t="array" aca="1" ref="AT99" ca="1">INDIRECT(ADDRESS(CELL("row", INDEX('Drugs properties'!$A:$A, MATCH($D99, 'Drugs properties'!$A:$A, 0), 0)), 6, 4, TRUE, "Drugs properties"))</f>
        <v>4</v>
      </c>
      <c r="AU99" s="98" cm="1">
        <f t="array" aca="1" ref="AU99" ca="1">INDIRECT(ADDRESS(CELL("row", INDEX('Drugs properties'!$A:$A, MATCH($D99, 'Drugs properties'!$A:$A, 0), 0)), 7, 4, TRUE, "Drugs properties"))</f>
        <v>1</v>
      </c>
      <c r="AV99" s="98" cm="1">
        <f t="array" aca="1" ref="AV99" ca="1">INDIRECT(ADDRESS(CELL("row", INDEX('Drugs properties'!$A:$A, MATCH($D99, 'Drugs properties'!$A:$A, 0), 0)), 8, 4, TRUE, "Drugs properties"))</f>
        <v>3</v>
      </c>
      <c r="AW99" s="98" cm="1">
        <f t="array" aca="1" ref="AW99" ca="1">INDIRECT(ADDRESS(CELL("row", INDEX('Drugs properties'!$A:$A, MATCH($D99, 'Drugs properties'!$A:$A, 0), 0)), 9, 4, TRUE, "Drugs properties"))</f>
        <v>13</v>
      </c>
      <c r="AX99" s="105" cm="1">
        <f t="array" aca="1" ref="AX99" ca="1">INDIRECT(ADDRESS(CELL("row", INDEX('Drugs properties'!$A:$A, MATCH($D99, 'Drugs properties'!$A:$A, 0), 0)), 11, 4, TRUE, "Drugs properties"))</f>
        <v>105492</v>
      </c>
      <c r="AY99" s="102" cm="1">
        <f t="array" aca="1" ref="AY99" ca="1">INDIRECT(ADDRESS(CELL("row", INDEX('Drugs properties'!$A:$A, MATCH($D99, 'Drugs properties'!$A:$A, 0), 0)), 12, 4, TRUE, "Drugs properties"))</f>
        <v>11876</v>
      </c>
      <c r="AZ99" s="102" cm="1">
        <f t="array" aca="1" ref="AZ99" ca="1">INDIRECT(ADDRESS(CELL("row", INDEX('Drugs properties'!$A:$A, MATCH($D99, 'Drugs properties'!$A:$A, 0), 0)), 13, 4, TRUE, "Drugs properties"))</f>
        <v>42</v>
      </c>
      <c r="BA99" s="109" cm="1">
        <f t="array" aca="1" ref="BA99" ca="1">INDIRECT(ADDRESS(CELL("row", INDEX('Drugs properties'!$A:$A, MATCH($D99, 'Drugs properties'!$A:$A, 0), 0)), 14, 4, TRUE, "Drugs properties"))</f>
        <v>7</v>
      </c>
    </row>
    <row r="100" spans="1:53" s="3" customFormat="1" ht="315" x14ac:dyDescent="0.25">
      <c r="A100" s="15">
        <v>98</v>
      </c>
      <c r="B100" s="15" t="s">
        <v>212</v>
      </c>
      <c r="C100" s="32">
        <v>6183970</v>
      </c>
      <c r="D100" s="34" t="s">
        <v>1767</v>
      </c>
      <c r="E100" s="90">
        <f>1750*4</f>
        <v>7000</v>
      </c>
      <c r="F100" s="16" t="s">
        <v>3156</v>
      </c>
      <c r="G100" s="16" t="s">
        <v>19</v>
      </c>
      <c r="H100" s="90"/>
      <c r="I100" s="16"/>
      <c r="J100" s="16"/>
      <c r="K100" s="16"/>
      <c r="L100" s="16"/>
      <c r="M100" s="35"/>
      <c r="N100" s="43">
        <v>74</v>
      </c>
      <c r="O100" s="17" t="s">
        <v>100</v>
      </c>
      <c r="P100" s="44" t="s">
        <v>211</v>
      </c>
      <c r="Q100" s="49" t="s">
        <v>24</v>
      </c>
      <c r="R100" s="18"/>
      <c r="S100" s="18"/>
      <c r="T100" s="50"/>
      <c r="U100" s="55"/>
      <c r="V100" s="19"/>
      <c r="W100" s="56" t="s">
        <v>213</v>
      </c>
      <c r="X100" s="61"/>
      <c r="Y100" s="20"/>
      <c r="Z100" s="20" t="s">
        <v>3421</v>
      </c>
      <c r="AA100" s="20"/>
      <c r="AB100" s="20"/>
      <c r="AC100" s="20"/>
      <c r="AD100" s="20"/>
      <c r="AE100" s="20"/>
      <c r="AF100" s="20"/>
      <c r="AG100" s="20"/>
      <c r="AH100" s="20"/>
      <c r="AI100" s="20"/>
      <c r="AJ100" s="62"/>
      <c r="AK100" s="67" t="s">
        <v>2202</v>
      </c>
      <c r="AL100" s="21"/>
      <c r="AM100" s="21" t="s">
        <v>672</v>
      </c>
      <c r="AN100" s="68" t="s">
        <v>766</v>
      </c>
      <c r="AO100" s="72"/>
      <c r="AP100" s="98" t="str" cm="1">
        <f t="array" aca="1" ref="AP100" ca="1">INDIRECT(ADDRESS(CELL("row", INDEX('Drugs properties'!$A:$A, MATCH($D100, 'Drugs properties'!$A:$A, 0), 0)), 2, 4, TRUE, "Drugs properties"))</f>
        <v>CCN(CC)CCNC(=O)C1=CC=C(C=C1)N</v>
      </c>
      <c r="AQ100" s="98" cm="1">
        <f t="array" aca="1" ref="AQ100" ca="1">INDIRECT(ADDRESS(CELL("row", INDEX('Drugs properties'!$A:$A, MATCH($D100, 'Drugs properties'!$A:$A, 0), 0)), 3, 4, TRUE, "Drugs properties"))</f>
        <v>235.33</v>
      </c>
      <c r="AR100" s="98" cm="1">
        <f t="array" aca="1" ref="AR100" ca="1">INDIRECT(ADDRESS(CELL("row", INDEX('Drugs properties'!$A:$A, MATCH($D100, 'Drugs properties'!$A:$A, 0), 0)), 4, 4, TRUE, "Drugs properties"))</f>
        <v>58.36</v>
      </c>
      <c r="AS100" s="98" cm="1">
        <f t="array" aca="1" ref="AS100" ca="1">INDIRECT(ADDRESS(CELL("row", INDEX('Drugs properties'!$A:$A, MATCH($D100, 'Drugs properties'!$A:$A, 0), 0)), 5, 4, TRUE, "Drugs properties"))</f>
        <v>1.49</v>
      </c>
      <c r="AT100" s="98" cm="1">
        <f t="array" aca="1" ref="AT100" ca="1">INDIRECT(ADDRESS(CELL("row", INDEX('Drugs properties'!$A:$A, MATCH($D100, 'Drugs properties'!$A:$A, 0), 0)), 6, 4, TRUE, "Drugs properties"))</f>
        <v>2</v>
      </c>
      <c r="AU100" s="98" cm="1">
        <f t="array" aca="1" ref="AU100" ca="1">INDIRECT(ADDRESS(CELL("row", INDEX('Drugs properties'!$A:$A, MATCH($D100, 'Drugs properties'!$A:$A, 0), 0)), 7, 4, TRUE, "Drugs properties"))</f>
        <v>2</v>
      </c>
      <c r="AV100" s="98" cm="1">
        <f t="array" aca="1" ref="AV100" ca="1">INDIRECT(ADDRESS(CELL("row", INDEX('Drugs properties'!$A:$A, MATCH($D100, 'Drugs properties'!$A:$A, 0), 0)), 8, 4, TRUE, "Drugs properties"))</f>
        <v>7</v>
      </c>
      <c r="AW100" s="98" cm="1">
        <f t="array" aca="1" ref="AW100" ca="1">INDIRECT(ADDRESS(CELL("row", INDEX('Drugs properties'!$A:$A, MATCH($D100, 'Drugs properties'!$A:$A, 0), 0)), 9, 4, TRUE, "Drugs properties"))</f>
        <v>17</v>
      </c>
      <c r="AX100" s="105" cm="1">
        <f t="array" aca="1" ref="AX100" ca="1">INDIRECT(ADDRESS(CELL("row", INDEX('Drugs properties'!$A:$A, MATCH($D100, 'Drugs properties'!$A:$A, 0), 0)), 11, 4, TRUE, "Drugs properties"))</f>
        <v>2042</v>
      </c>
      <c r="AY100" s="102" cm="1">
        <f t="array" aca="1" ref="AY100" ca="1">INDIRECT(ADDRESS(CELL("row", INDEX('Drugs properties'!$A:$A, MATCH($D100, 'Drugs properties'!$A:$A, 0), 0)), 12, 4, TRUE, "Drugs properties"))</f>
        <v>355</v>
      </c>
      <c r="AZ100" s="102" cm="1">
        <f t="array" aca="1" ref="AZ100" ca="1">INDIRECT(ADDRESS(CELL("row", INDEX('Drugs properties'!$A:$A, MATCH($D100, 'Drugs properties'!$A:$A, 0), 0)), 13, 4, TRUE, "Drugs properties"))</f>
        <v>31</v>
      </c>
      <c r="BA100" s="109" cm="1">
        <f t="array" aca="1" ref="BA100" ca="1">INDIRECT(ADDRESS(CELL("row", INDEX('Drugs properties'!$A:$A, MATCH($D100, 'Drugs properties'!$A:$A, 0), 0)), 14, 4, TRUE, "Drugs properties"))</f>
        <v>0</v>
      </c>
    </row>
    <row r="101" spans="1:53" s="3" customFormat="1" ht="75" x14ac:dyDescent="0.25">
      <c r="A101" s="15">
        <v>99</v>
      </c>
      <c r="B101" s="15" t="s">
        <v>214</v>
      </c>
      <c r="C101" s="32">
        <v>6184690</v>
      </c>
      <c r="D101" s="34" t="s">
        <v>215</v>
      </c>
      <c r="E101" s="16">
        <v>20</v>
      </c>
      <c r="F101" s="16" t="s">
        <v>3157</v>
      </c>
      <c r="G101" s="16" t="s">
        <v>19</v>
      </c>
      <c r="H101" s="16"/>
      <c r="I101" s="16"/>
      <c r="J101" s="16"/>
      <c r="K101" s="16"/>
      <c r="L101" s="16"/>
      <c r="M101" s="35"/>
      <c r="N101" s="43">
        <v>27</v>
      </c>
      <c r="O101" s="17" t="s">
        <v>100</v>
      </c>
      <c r="P101" s="44" t="s">
        <v>767</v>
      </c>
      <c r="Q101" s="49" t="s">
        <v>24</v>
      </c>
      <c r="R101" s="18"/>
      <c r="S101" s="18"/>
      <c r="T101" s="50"/>
      <c r="U101" s="55"/>
      <c r="V101" s="19"/>
      <c r="W101" s="56"/>
      <c r="X101" s="61"/>
      <c r="Y101" s="20"/>
      <c r="Z101" s="20"/>
      <c r="AA101" s="20"/>
      <c r="AB101" s="20"/>
      <c r="AC101" s="20"/>
      <c r="AD101" s="20"/>
      <c r="AE101" s="20"/>
      <c r="AF101" s="20"/>
      <c r="AG101" s="20"/>
      <c r="AH101" s="20"/>
      <c r="AI101" s="20"/>
      <c r="AJ101" s="62"/>
      <c r="AK101" s="67" t="s">
        <v>768</v>
      </c>
      <c r="AL101" s="21"/>
      <c r="AM101" s="21"/>
      <c r="AN101" s="68"/>
      <c r="AO101" s="72" t="s">
        <v>769</v>
      </c>
      <c r="AP101" s="98" t="str" cm="1">
        <f t="array" aca="1" ref="AP101" ca="1">INDIRECT(ADDRESS(CELL("row", INDEX('Drugs properties'!$A:$A, MATCH($D101, 'Drugs properties'!$A:$A, 0), 0)), 2, 4, TRUE, "Drugs properties"))</f>
        <v>CN(C)CCC=C1C2=CC=CC=C2COC3=CC=CC=C31</v>
      </c>
      <c r="AQ101" s="98" cm="1">
        <f t="array" aca="1" ref="AQ101" ca="1">INDIRECT(ADDRESS(CELL("row", INDEX('Drugs properties'!$A:$A, MATCH($D101, 'Drugs properties'!$A:$A, 0), 0)), 3, 4, TRUE, "Drugs properties"))</f>
        <v>279.38</v>
      </c>
      <c r="AR101" s="98" cm="1">
        <f t="array" aca="1" ref="AR101" ca="1">INDIRECT(ADDRESS(CELL("row", INDEX('Drugs properties'!$A:$A, MATCH($D101, 'Drugs properties'!$A:$A, 0), 0)), 4, 4, TRUE, "Drugs properties"))</f>
        <v>12.47</v>
      </c>
      <c r="AS101" s="98" cm="1">
        <f t="array" aca="1" ref="AS101" ca="1">INDIRECT(ADDRESS(CELL("row", INDEX('Drugs properties'!$A:$A, MATCH($D101, 'Drugs properties'!$A:$A, 0), 0)), 5, 4, TRUE, "Drugs properties"))</f>
        <v>3.84</v>
      </c>
      <c r="AT101" s="98" cm="1">
        <f t="array" aca="1" ref="AT101" ca="1">INDIRECT(ADDRESS(CELL("row", INDEX('Drugs properties'!$A:$A, MATCH($D101, 'Drugs properties'!$A:$A, 0), 0)), 6, 4, TRUE, "Drugs properties"))</f>
        <v>2</v>
      </c>
      <c r="AU101" s="98" cm="1">
        <f t="array" aca="1" ref="AU101" ca="1">INDIRECT(ADDRESS(CELL("row", INDEX('Drugs properties'!$A:$A, MATCH($D101, 'Drugs properties'!$A:$A, 0), 0)), 7, 4, TRUE, "Drugs properties"))</f>
        <v>0</v>
      </c>
      <c r="AV101" s="98" cm="1">
        <f t="array" aca="1" ref="AV101" ca="1">INDIRECT(ADDRESS(CELL("row", INDEX('Drugs properties'!$A:$A, MATCH($D101, 'Drugs properties'!$A:$A, 0), 0)), 8, 4, TRUE, "Drugs properties"))</f>
        <v>3</v>
      </c>
      <c r="AW101" s="98" cm="1">
        <f t="array" aca="1" ref="AW101" ca="1">INDIRECT(ADDRESS(CELL("row", INDEX('Drugs properties'!$A:$A, MATCH($D101, 'Drugs properties'!$A:$A, 0), 0)), 9, 4, TRUE, "Drugs properties"))</f>
        <v>21</v>
      </c>
      <c r="AX101" s="105" cm="1">
        <f t="array" aca="1" ref="AX101" ca="1">INDIRECT(ADDRESS(CELL("row", INDEX('Drugs properties'!$A:$A, MATCH($D101, 'Drugs properties'!$A:$A, 0), 0)), 11, 4, TRUE, "Drugs properties"))</f>
        <v>7378</v>
      </c>
      <c r="AY101" s="102" cm="1">
        <f t="array" aca="1" ref="AY101" ca="1">INDIRECT(ADDRESS(CELL("row", INDEX('Drugs properties'!$A:$A, MATCH($D101, 'Drugs properties'!$A:$A, 0), 0)), 12, 4, TRUE, "Drugs properties"))</f>
        <v>1152</v>
      </c>
      <c r="AZ101" s="102" cm="1">
        <f t="array" aca="1" ref="AZ101" ca="1">INDIRECT(ADDRESS(CELL("row", INDEX('Drugs properties'!$A:$A, MATCH($D101, 'Drugs properties'!$A:$A, 0), 0)), 13, 4, TRUE, "Drugs properties"))</f>
        <v>20</v>
      </c>
      <c r="BA101" s="109" cm="1">
        <f t="array" aca="1" ref="BA101" ca="1">INDIRECT(ADDRESS(CELL("row", INDEX('Drugs properties'!$A:$A, MATCH($D101, 'Drugs properties'!$A:$A, 0), 0)), 14, 4, TRUE, "Drugs properties"))</f>
        <v>2</v>
      </c>
    </row>
    <row r="102" spans="1:53" s="3" customFormat="1" ht="180" x14ac:dyDescent="0.25">
      <c r="A102" s="15">
        <v>100</v>
      </c>
      <c r="B102" s="15" t="s">
        <v>216</v>
      </c>
      <c r="C102" s="32">
        <v>2783374</v>
      </c>
      <c r="D102" s="34" t="s">
        <v>1753</v>
      </c>
      <c r="E102" s="16" t="s">
        <v>217</v>
      </c>
      <c r="F102" s="16"/>
      <c r="G102" s="16" t="s">
        <v>26</v>
      </c>
      <c r="H102" s="16" t="s">
        <v>218</v>
      </c>
      <c r="I102" s="16">
        <v>1000</v>
      </c>
      <c r="J102" s="16" t="s">
        <v>3317</v>
      </c>
      <c r="K102" s="16" t="s">
        <v>26</v>
      </c>
      <c r="L102" s="16"/>
      <c r="M102" s="35"/>
      <c r="N102" s="43">
        <v>29</v>
      </c>
      <c r="O102" s="17" t="s">
        <v>96</v>
      </c>
      <c r="P102" s="44" t="s">
        <v>770</v>
      </c>
      <c r="Q102" s="49" t="s">
        <v>24</v>
      </c>
      <c r="R102" s="18">
        <v>55</v>
      </c>
      <c r="S102" s="18"/>
      <c r="T102" s="50"/>
      <c r="U102" s="55"/>
      <c r="V102" s="19"/>
      <c r="W102" s="56" t="s">
        <v>771</v>
      </c>
      <c r="X102" s="61"/>
      <c r="Y102" s="20"/>
      <c r="Z102" s="20"/>
      <c r="AA102" s="20"/>
      <c r="AB102" s="20"/>
      <c r="AC102" s="20" t="s">
        <v>2130</v>
      </c>
      <c r="AD102" s="20">
        <v>0.79</v>
      </c>
      <c r="AE102" s="20"/>
      <c r="AF102" s="20"/>
      <c r="AG102" s="20"/>
      <c r="AH102" s="20"/>
      <c r="AI102" s="20"/>
      <c r="AJ102" s="62"/>
      <c r="AK102" s="67" t="s">
        <v>772</v>
      </c>
      <c r="AL102" s="21"/>
      <c r="AM102" s="21">
        <v>430</v>
      </c>
      <c r="AN102" s="68"/>
      <c r="AO102" s="72"/>
      <c r="AP102" s="98" t="str" cm="1">
        <f t="array" aca="1" ref="AP102" ca="1">INDIRECT(ADDRESS(CELL("row", INDEX('Drugs properties'!$A:$A, MATCH($D102, 'Drugs properties'!$A:$A, 0), 0)), 2, 4, TRUE, "Drugs properties"))</f>
        <v>C1=CC(=CC=C1C(=N)N)OCCCCCOC2=CC=C(C=C2)C(=N)N.C(CS(=O)(=O)O)O.C(CS(=O)(=O)O)O</v>
      </c>
      <c r="AQ102" s="98" cm="1">
        <f t="array" aca="1" ref="AQ102" ca="1">INDIRECT(ADDRESS(CELL("row", INDEX('Drugs properties'!$A:$A, MATCH($D102, 'Drugs properties'!$A:$A, 0), 0)), 3, 4, TRUE, "Drugs properties"))</f>
        <v>592.67999999999995</v>
      </c>
      <c r="AR102" s="98" cm="1">
        <f t="array" aca="1" ref="AR102" ca="1">INDIRECT(ADDRESS(CELL("row", INDEX('Drugs properties'!$A:$A, MATCH($D102, 'Drugs properties'!$A:$A, 0), 0)), 4, 4, TRUE, "Drugs properties"))</f>
        <v>284.16000000000003</v>
      </c>
      <c r="AS102" s="98" cm="1">
        <f t="array" aca="1" ref="AS102" ca="1">INDIRECT(ADDRESS(CELL("row", INDEX('Drugs properties'!$A:$A, MATCH($D102, 'Drugs properties'!$A:$A, 0), 0)), 5, 4, TRUE, "Drugs properties"))</f>
        <v>1.51</v>
      </c>
      <c r="AT102" s="98" cm="1">
        <f t="array" aca="1" ref="AT102" ca="1">INDIRECT(ADDRESS(CELL("row", INDEX('Drugs properties'!$A:$A, MATCH($D102, 'Drugs properties'!$A:$A, 0), 0)), 6, 4, TRUE, "Drugs properties"))</f>
        <v>12</v>
      </c>
      <c r="AU102" s="98" cm="1">
        <f t="array" aca="1" ref="AU102" ca="1">INDIRECT(ADDRESS(CELL("row", INDEX('Drugs properties'!$A:$A, MATCH($D102, 'Drugs properties'!$A:$A, 0), 0)), 7, 4, TRUE, "Drugs properties"))</f>
        <v>8</v>
      </c>
      <c r="AV102" s="98" cm="1">
        <f t="array" aca="1" ref="AV102" ca="1">INDIRECT(ADDRESS(CELL("row", INDEX('Drugs properties'!$A:$A, MATCH($D102, 'Drugs properties'!$A:$A, 0), 0)), 8, 4, TRUE, "Drugs properties"))</f>
        <v>14</v>
      </c>
      <c r="AW102" s="98" cm="1">
        <f t="array" aca="1" ref="AW102" ca="1">INDIRECT(ADDRESS(CELL("row", INDEX('Drugs properties'!$A:$A, MATCH($D102, 'Drugs properties'!$A:$A, 0), 0)), 9, 4, TRUE, "Drugs properties"))</f>
        <v>39</v>
      </c>
      <c r="AX102" s="105" cm="1">
        <f t="array" aca="1" ref="AX102" ca="1">INDIRECT(ADDRESS(CELL("row", INDEX('Drugs properties'!$A:$A, MATCH($D102, 'Drugs properties'!$A:$A, 0), 0)), 11, 4, TRUE, "Drugs properties"))</f>
        <v>945</v>
      </c>
      <c r="AY102" s="102" cm="1">
        <f t="array" aca="1" ref="AY102" ca="1">INDIRECT(ADDRESS(CELL("row", INDEX('Drugs properties'!$A:$A, MATCH($D102, 'Drugs properties'!$A:$A, 0), 0)), 12, 4, TRUE, "Drugs properties"))</f>
        <v>107</v>
      </c>
      <c r="AZ102" s="102" cm="1">
        <f t="array" aca="1" ref="AZ102" ca="1">INDIRECT(ADDRESS(CELL("row", INDEX('Drugs properties'!$A:$A, MATCH($D102, 'Drugs properties'!$A:$A, 0), 0)), 13, 4, TRUE, "Drugs properties"))</f>
        <v>8</v>
      </c>
      <c r="BA102" s="109" cm="1">
        <f t="array" aca="1" ref="BA102" ca="1">INDIRECT(ADDRESS(CELL("row", INDEX('Drugs properties'!$A:$A, MATCH($D102, 'Drugs properties'!$A:$A, 0), 0)), 14, 4, TRUE, "Drugs properties"))</f>
        <v>2</v>
      </c>
    </row>
    <row r="103" spans="1:53" s="3" customFormat="1" ht="120" x14ac:dyDescent="0.25">
      <c r="A103" s="15">
        <v>101</v>
      </c>
      <c r="B103" s="15" t="s">
        <v>219</v>
      </c>
      <c r="C103" s="32">
        <v>10234723</v>
      </c>
      <c r="D103" s="34" t="s">
        <v>1754</v>
      </c>
      <c r="E103" s="16">
        <v>400</v>
      </c>
      <c r="F103" s="16" t="s">
        <v>3158</v>
      </c>
      <c r="G103" s="16"/>
      <c r="H103" s="16" t="s">
        <v>3318</v>
      </c>
      <c r="I103" s="16" t="s">
        <v>3320</v>
      </c>
      <c r="J103" s="16" t="s">
        <v>3319</v>
      </c>
      <c r="K103" s="16"/>
      <c r="L103" s="16"/>
      <c r="M103" s="35"/>
      <c r="N103" s="43">
        <v>76</v>
      </c>
      <c r="O103" s="17" t="s">
        <v>100</v>
      </c>
      <c r="P103" s="44" t="s">
        <v>773</v>
      </c>
      <c r="Q103" s="49" t="s">
        <v>24</v>
      </c>
      <c r="R103" s="18"/>
      <c r="S103" s="18"/>
      <c r="T103" s="50"/>
      <c r="U103" s="55"/>
      <c r="V103" s="19" t="s">
        <v>777</v>
      </c>
      <c r="W103" s="56" t="s">
        <v>220</v>
      </c>
      <c r="X103" s="61"/>
      <c r="Y103" s="20"/>
      <c r="Z103" s="20"/>
      <c r="AA103" s="20"/>
      <c r="AB103" s="20"/>
      <c r="AC103" s="20" t="s">
        <v>2131</v>
      </c>
      <c r="AD103" s="20" t="s">
        <v>3447</v>
      </c>
      <c r="AE103" s="20" t="s">
        <v>2132</v>
      </c>
      <c r="AF103" s="20"/>
      <c r="AG103" s="20"/>
      <c r="AH103" s="20"/>
      <c r="AI103" s="20"/>
      <c r="AJ103" s="62"/>
      <c r="AK103" s="67" t="s">
        <v>775</v>
      </c>
      <c r="AL103" s="21"/>
      <c r="AM103" s="21" t="s">
        <v>776</v>
      </c>
      <c r="AN103" s="68"/>
      <c r="AO103" s="72" t="s">
        <v>774</v>
      </c>
      <c r="AP103" s="98" t="str" cm="1">
        <f t="array" aca="1" ref="AP103" ca="1">INDIRECT(ADDRESS(CELL("row", INDEX('Drugs properties'!$A:$A, MATCH($D103, 'Drugs properties'!$A:$A, 0), 0)), 2, 4, TRUE, "Drugs properties"))</f>
        <v>CCC1C(C(C(C(=O)C(CC(C(C(C(C(C(=O)O1)C)OC2CC(C(C(O2)C)O)(C)OC)C)OC3C(C(CC(O3)C)N(C)C)O)(C)OC)C)C)O)(C)O</v>
      </c>
      <c r="AQ103" s="98" cm="1">
        <f t="array" aca="1" ref="AQ103" ca="1">INDIRECT(ADDRESS(CELL("row", INDEX('Drugs properties'!$A:$A, MATCH($D103, 'Drugs properties'!$A:$A, 0), 0)), 3, 4, TRUE, "Drugs properties"))</f>
        <v>747.95</v>
      </c>
      <c r="AR103" s="98" cm="1">
        <f t="array" aca="1" ref="AR103" ca="1">INDIRECT(ADDRESS(CELL("row", INDEX('Drugs properties'!$A:$A, MATCH($D103, 'Drugs properties'!$A:$A, 0), 0)), 4, 4, TRUE, "Drugs properties"))</f>
        <v>182.91</v>
      </c>
      <c r="AS103" s="98" cm="1">
        <f t="array" aca="1" ref="AS103" ca="1">INDIRECT(ADDRESS(CELL("row", INDEX('Drugs properties'!$A:$A, MATCH($D103, 'Drugs properties'!$A:$A, 0), 0)), 5, 4, TRUE, "Drugs properties"))</f>
        <v>2.2799999999999998</v>
      </c>
      <c r="AT103" s="98" cm="1">
        <f t="array" aca="1" ref="AT103" ca="1">INDIRECT(ADDRESS(CELL("row", INDEX('Drugs properties'!$A:$A, MATCH($D103, 'Drugs properties'!$A:$A, 0), 0)), 6, 4, TRUE, "Drugs properties"))</f>
        <v>14</v>
      </c>
      <c r="AU103" s="98" cm="1">
        <f t="array" aca="1" ref="AU103" ca="1">INDIRECT(ADDRESS(CELL("row", INDEX('Drugs properties'!$A:$A, MATCH($D103, 'Drugs properties'!$A:$A, 0), 0)), 7, 4, TRUE, "Drugs properties"))</f>
        <v>4</v>
      </c>
      <c r="AV103" s="98" cm="1">
        <f t="array" aca="1" ref="AV103" ca="1">INDIRECT(ADDRESS(CELL("row", INDEX('Drugs properties'!$A:$A, MATCH($D103, 'Drugs properties'!$A:$A, 0), 0)), 8, 4, TRUE, "Drugs properties"))</f>
        <v>8</v>
      </c>
      <c r="AW103" s="98" cm="1">
        <f t="array" aca="1" ref="AW103" ca="1">INDIRECT(ADDRESS(CELL("row", INDEX('Drugs properties'!$A:$A, MATCH($D103, 'Drugs properties'!$A:$A, 0), 0)), 9, 4, TRUE, "Drugs properties"))</f>
        <v>52</v>
      </c>
      <c r="AX103" s="105" cm="1">
        <f t="array" aca="1" ref="AX103" ca="1">INDIRECT(ADDRESS(CELL("row", INDEX('Drugs properties'!$A:$A, MATCH($D103, 'Drugs properties'!$A:$A, 0), 0)), 11, 4, TRUE, "Drugs properties"))</f>
        <v>33395</v>
      </c>
      <c r="AY103" s="102" cm="1">
        <f t="array" aca="1" ref="AY103" ca="1">INDIRECT(ADDRESS(CELL("row", INDEX('Drugs properties'!$A:$A, MATCH($D103, 'Drugs properties'!$A:$A, 0), 0)), 12, 4, TRUE, "Drugs properties"))</f>
        <v>3105</v>
      </c>
      <c r="AZ103" s="102" cm="1">
        <f t="array" aca="1" ref="AZ103" ca="1">INDIRECT(ADDRESS(CELL("row", INDEX('Drugs properties'!$A:$A, MATCH($D103, 'Drugs properties'!$A:$A, 0), 0)), 13, 4, TRUE, "Drugs properties"))</f>
        <v>210</v>
      </c>
      <c r="BA103" s="109" cm="1">
        <f t="array" aca="1" ref="BA103" ca="1">INDIRECT(ADDRESS(CELL("row", INDEX('Drugs properties'!$A:$A, MATCH($D103, 'Drugs properties'!$A:$A, 0), 0)), 14, 4, TRUE, "Drugs properties"))</f>
        <v>14</v>
      </c>
    </row>
    <row r="104" spans="1:53" s="3" customFormat="1" ht="135" x14ac:dyDescent="0.25">
      <c r="A104" s="15">
        <v>102</v>
      </c>
      <c r="B104" s="15" t="s">
        <v>221</v>
      </c>
      <c r="C104" s="32">
        <v>3436333</v>
      </c>
      <c r="D104" s="34" t="s">
        <v>53</v>
      </c>
      <c r="E104" s="16">
        <v>320</v>
      </c>
      <c r="F104" s="16" t="s">
        <v>3159</v>
      </c>
      <c r="G104" s="16"/>
      <c r="H104" s="16"/>
      <c r="I104" s="16"/>
      <c r="J104" s="16"/>
      <c r="K104" s="16"/>
      <c r="L104" s="16"/>
      <c r="M104" s="35"/>
      <c r="N104" s="43">
        <v>76</v>
      </c>
      <c r="O104" s="17" t="s">
        <v>100</v>
      </c>
      <c r="P104" s="44" t="s">
        <v>222</v>
      </c>
      <c r="Q104" s="49" t="s">
        <v>24</v>
      </c>
      <c r="R104" s="18"/>
      <c r="S104" s="18"/>
      <c r="T104" s="50"/>
      <c r="U104" s="55"/>
      <c r="V104" s="19"/>
      <c r="W104" s="56">
        <v>478</v>
      </c>
      <c r="X104" s="61"/>
      <c r="Y104" s="20"/>
      <c r="Z104" s="20"/>
      <c r="AA104" s="20"/>
      <c r="AB104" s="20"/>
      <c r="AC104" s="20"/>
      <c r="AD104" s="20"/>
      <c r="AE104" s="20"/>
      <c r="AF104" s="20"/>
      <c r="AG104" s="20"/>
      <c r="AH104" s="20"/>
      <c r="AI104" s="20"/>
      <c r="AJ104" s="62" t="s">
        <v>672</v>
      </c>
      <c r="AK104" s="67" t="s">
        <v>778</v>
      </c>
      <c r="AL104" s="21"/>
      <c r="AM104" s="21"/>
      <c r="AN104" s="68" t="s">
        <v>779</v>
      </c>
      <c r="AO104" s="72"/>
      <c r="AP104" s="98" t="str" cm="1">
        <f t="array" aca="1" ref="AP104" ca="1">INDIRECT(ADDRESS(CELL("row", INDEX('Drugs properties'!$A:$A, MATCH($D104, 'Drugs properties'!$A:$A, 0), 0)), 2, 4, TRUE, "Drugs properties"))</f>
        <v>CC(C)NCC(C1=CC=C(C=C1)NS(=O)(=O)C)O</v>
      </c>
      <c r="AQ104" s="98" cm="1">
        <f t="array" aca="1" ref="AQ104" ca="1">INDIRECT(ADDRESS(CELL("row", INDEX('Drugs properties'!$A:$A, MATCH($D104, 'Drugs properties'!$A:$A, 0), 0)), 3, 4, TRUE, "Drugs properties"))</f>
        <v>272.36</v>
      </c>
      <c r="AR104" s="98" cm="1">
        <f t="array" aca="1" ref="AR104" ca="1">INDIRECT(ADDRESS(CELL("row", INDEX('Drugs properties'!$A:$A, MATCH($D104, 'Drugs properties'!$A:$A, 0), 0)), 4, 4, TRUE, "Drugs properties"))</f>
        <v>86.81</v>
      </c>
      <c r="AS104" s="98" cm="1">
        <f t="array" aca="1" ref="AS104" ca="1">INDIRECT(ADDRESS(CELL("row", INDEX('Drugs properties'!$A:$A, MATCH($D104, 'Drugs properties'!$A:$A, 0), 0)), 5, 4, TRUE, "Drugs properties"))</f>
        <v>1.03</v>
      </c>
      <c r="AT104" s="98" cm="1">
        <f t="array" aca="1" ref="AT104" ca="1">INDIRECT(ADDRESS(CELL("row", INDEX('Drugs properties'!$A:$A, MATCH($D104, 'Drugs properties'!$A:$A, 0), 0)), 6, 4, TRUE, "Drugs properties"))</f>
        <v>4</v>
      </c>
      <c r="AU104" s="98" cm="1">
        <f t="array" aca="1" ref="AU104" ca="1">INDIRECT(ADDRESS(CELL("row", INDEX('Drugs properties'!$A:$A, MATCH($D104, 'Drugs properties'!$A:$A, 0), 0)), 7, 4, TRUE, "Drugs properties"))</f>
        <v>3</v>
      </c>
      <c r="AV104" s="98" cm="1">
        <f t="array" aca="1" ref="AV104" ca="1">INDIRECT(ADDRESS(CELL("row", INDEX('Drugs properties'!$A:$A, MATCH($D104, 'Drugs properties'!$A:$A, 0), 0)), 8, 4, TRUE, "Drugs properties"))</f>
        <v>6</v>
      </c>
      <c r="AW104" s="98" cm="1">
        <f t="array" aca="1" ref="AW104" ca="1">INDIRECT(ADDRESS(CELL("row", INDEX('Drugs properties'!$A:$A, MATCH($D104, 'Drugs properties'!$A:$A, 0), 0)), 9, 4, TRUE, "Drugs properties"))</f>
        <v>18</v>
      </c>
      <c r="AX104" s="105" cm="1">
        <f t="array" aca="1" ref="AX104" ca="1">INDIRECT(ADDRESS(CELL("row", INDEX('Drugs properties'!$A:$A, MATCH($D104, 'Drugs properties'!$A:$A, 0), 0)), 11, 4, TRUE, "Drugs properties"))</f>
        <v>4950</v>
      </c>
      <c r="AY104" s="102" cm="1">
        <f t="array" aca="1" ref="AY104" ca="1">INDIRECT(ADDRESS(CELL("row", INDEX('Drugs properties'!$A:$A, MATCH($D104, 'Drugs properties'!$A:$A, 0), 0)), 12, 4, TRUE, "Drugs properties"))</f>
        <v>2201</v>
      </c>
      <c r="AZ104" s="102" cm="1">
        <f t="array" aca="1" ref="AZ104" ca="1">INDIRECT(ADDRESS(CELL("row", INDEX('Drugs properties'!$A:$A, MATCH($D104, 'Drugs properties'!$A:$A, 0), 0)), 13, 4, TRUE, "Drugs properties"))</f>
        <v>357</v>
      </c>
      <c r="BA104" s="109" cm="1">
        <f t="array" aca="1" ref="BA104" ca="1">INDIRECT(ADDRESS(CELL("row", INDEX('Drugs properties'!$A:$A, MATCH($D104, 'Drugs properties'!$A:$A, 0), 0)), 14, 4, TRUE, "Drugs properties"))</f>
        <v>34</v>
      </c>
    </row>
    <row r="105" spans="1:53" s="3" customFormat="1" ht="150" x14ac:dyDescent="0.25">
      <c r="A105" s="15">
        <v>103</v>
      </c>
      <c r="B105" s="15" t="s">
        <v>223</v>
      </c>
      <c r="C105" s="32">
        <v>3492908</v>
      </c>
      <c r="D105" s="34" t="s">
        <v>224</v>
      </c>
      <c r="E105" s="16">
        <v>160</v>
      </c>
      <c r="F105" s="16" t="s">
        <v>3159</v>
      </c>
      <c r="G105" s="16"/>
      <c r="H105" s="16" t="s">
        <v>781</v>
      </c>
      <c r="I105" s="16" t="s">
        <v>782</v>
      </c>
      <c r="J105" s="16"/>
      <c r="K105" s="16"/>
      <c r="L105" s="16"/>
      <c r="M105" s="35"/>
      <c r="N105" s="43">
        <v>90</v>
      </c>
      <c r="O105" s="17" t="s">
        <v>100</v>
      </c>
      <c r="P105" s="44" t="s">
        <v>780</v>
      </c>
      <c r="Q105" s="49" t="s">
        <v>24</v>
      </c>
      <c r="R105" s="18"/>
      <c r="S105" s="18"/>
      <c r="T105" s="50"/>
      <c r="U105" s="55"/>
      <c r="V105" s="19" t="s">
        <v>784</v>
      </c>
      <c r="W105" s="56" t="s">
        <v>785</v>
      </c>
      <c r="X105" s="61"/>
      <c r="Y105" s="20"/>
      <c r="Z105" s="20"/>
      <c r="AA105" s="20"/>
      <c r="AB105" s="20"/>
      <c r="AC105" s="20" t="s">
        <v>2133</v>
      </c>
      <c r="AD105" s="20" t="s">
        <v>3449</v>
      </c>
      <c r="AE105" s="20" t="s">
        <v>2134</v>
      </c>
      <c r="AF105" s="20"/>
      <c r="AG105" s="20"/>
      <c r="AH105" s="20"/>
      <c r="AI105" s="20"/>
      <c r="AJ105" s="62"/>
      <c r="AK105" s="67" t="s">
        <v>783</v>
      </c>
      <c r="AL105" s="21"/>
      <c r="AM105" s="21"/>
      <c r="AN105" s="68" t="s">
        <v>783</v>
      </c>
      <c r="AO105" s="72"/>
      <c r="AP105" s="98" t="str" cm="1">
        <f t="array" aca="1" ref="AP105" ca="1">INDIRECT(ADDRESS(CELL("row", INDEX('Drugs properties'!$A:$A, MATCH($D105, 'Drugs properties'!$A:$A, 0), 0)), 2, 4, TRUE, "Drugs properties"))</f>
        <v>COC1=CC(=CC(=C1OC)OC)CC2=CN=C(N=C2N)N</v>
      </c>
      <c r="AQ105" s="98" cm="1">
        <f t="array" aca="1" ref="AQ105" ca="1">INDIRECT(ADDRESS(CELL("row", INDEX('Drugs properties'!$A:$A, MATCH($D105, 'Drugs properties'!$A:$A, 0), 0)), 3, 4, TRUE, "Drugs properties"))</f>
        <v>290.32</v>
      </c>
      <c r="AR105" s="98" cm="1">
        <f t="array" aca="1" ref="AR105" ca="1">INDIRECT(ADDRESS(CELL("row", INDEX('Drugs properties'!$A:$A, MATCH($D105, 'Drugs properties'!$A:$A, 0), 0)), 4, 4, TRUE, "Drugs properties"))</f>
        <v>105.51</v>
      </c>
      <c r="AS105" s="98" cm="1">
        <f t="array" aca="1" ref="AS105" ca="1">INDIRECT(ADDRESS(CELL("row", INDEX('Drugs properties'!$A:$A, MATCH($D105, 'Drugs properties'!$A:$A, 0), 0)), 5, 4, TRUE, "Drugs properties"))</f>
        <v>1.1599999999999999</v>
      </c>
      <c r="AT105" s="98" cm="1">
        <f t="array" aca="1" ref="AT105" ca="1">INDIRECT(ADDRESS(CELL("row", INDEX('Drugs properties'!$A:$A, MATCH($D105, 'Drugs properties'!$A:$A, 0), 0)), 6, 4, TRUE, "Drugs properties"))</f>
        <v>5</v>
      </c>
      <c r="AU105" s="98" cm="1">
        <f t="array" aca="1" ref="AU105" ca="1">INDIRECT(ADDRESS(CELL("row", INDEX('Drugs properties'!$A:$A, MATCH($D105, 'Drugs properties'!$A:$A, 0), 0)), 7, 4, TRUE, "Drugs properties"))</f>
        <v>2</v>
      </c>
      <c r="AV105" s="98" cm="1">
        <f t="array" aca="1" ref="AV105" ca="1">INDIRECT(ADDRESS(CELL("row", INDEX('Drugs properties'!$A:$A, MATCH($D105, 'Drugs properties'!$A:$A, 0), 0)), 8, 4, TRUE, "Drugs properties"))</f>
        <v>5</v>
      </c>
      <c r="AW105" s="98" cm="1">
        <f t="array" aca="1" ref="AW105" ca="1">INDIRECT(ADDRESS(CELL("row", INDEX('Drugs properties'!$A:$A, MATCH($D105, 'Drugs properties'!$A:$A, 0), 0)), 9, 4, TRUE, "Drugs properties"))</f>
        <v>21</v>
      </c>
      <c r="AX105" s="105" cm="1">
        <f t="array" aca="1" ref="AX105" ca="1">INDIRECT(ADDRESS(CELL("row", INDEX('Drugs properties'!$A:$A, MATCH($D105, 'Drugs properties'!$A:$A, 0), 0)), 11, 4, TRUE, "Drugs properties"))</f>
        <v>3328</v>
      </c>
      <c r="AY105" s="102" cm="1">
        <f t="array" aca="1" ref="AY105" ca="1">INDIRECT(ADDRESS(CELL("row", INDEX('Drugs properties'!$A:$A, MATCH($D105, 'Drugs properties'!$A:$A, 0), 0)), 12, 4, TRUE, "Drugs properties"))</f>
        <v>188</v>
      </c>
      <c r="AZ105" s="102" cm="1">
        <f t="array" aca="1" ref="AZ105" ca="1">INDIRECT(ADDRESS(CELL("row", INDEX('Drugs properties'!$A:$A, MATCH($D105, 'Drugs properties'!$A:$A, 0), 0)), 13, 4, TRUE, "Drugs properties"))</f>
        <v>12</v>
      </c>
      <c r="BA105" s="109" cm="1">
        <f t="array" aca="1" ref="BA105" ca="1">INDIRECT(ADDRESS(CELL("row", INDEX('Drugs properties'!$A:$A, MATCH($D105, 'Drugs properties'!$A:$A, 0), 0)), 14, 4, TRUE, "Drugs properties"))</f>
        <v>12</v>
      </c>
    </row>
    <row r="106" spans="1:53" s="3" customFormat="1" ht="210" x14ac:dyDescent="0.25">
      <c r="A106" s="15">
        <v>104</v>
      </c>
      <c r="B106" s="15" t="s">
        <v>225</v>
      </c>
      <c r="C106" s="32">
        <v>6829452</v>
      </c>
      <c r="D106" s="34" t="s">
        <v>1755</v>
      </c>
      <c r="E106" s="16" t="s">
        <v>2135</v>
      </c>
      <c r="F106" s="16" t="s">
        <v>3160</v>
      </c>
      <c r="G106" s="16" t="s">
        <v>24</v>
      </c>
      <c r="H106" s="16" t="s">
        <v>787</v>
      </c>
      <c r="I106" s="16" t="s">
        <v>2136</v>
      </c>
      <c r="J106" s="16"/>
      <c r="K106" s="16"/>
      <c r="L106" s="16"/>
      <c r="M106" s="35"/>
      <c r="N106" s="43">
        <v>81</v>
      </c>
      <c r="O106" s="17" t="s">
        <v>100</v>
      </c>
      <c r="P106" s="44" t="s">
        <v>226</v>
      </c>
      <c r="Q106" s="49" t="s">
        <v>24</v>
      </c>
      <c r="R106" s="18">
        <v>75</v>
      </c>
      <c r="S106" s="18"/>
      <c r="T106" s="50"/>
      <c r="U106" s="55"/>
      <c r="V106" s="19" t="s">
        <v>793</v>
      </c>
      <c r="W106" s="56" t="s">
        <v>792</v>
      </c>
      <c r="X106" s="61"/>
      <c r="Y106" s="20"/>
      <c r="Z106" s="20">
        <v>169</v>
      </c>
      <c r="AA106" s="20" t="s">
        <v>791</v>
      </c>
      <c r="AB106" s="20"/>
      <c r="AC106" s="20">
        <v>4.0999999999999996</v>
      </c>
      <c r="AD106" s="20"/>
      <c r="AE106" s="20"/>
      <c r="AF106" s="20"/>
      <c r="AG106" s="20"/>
      <c r="AH106" s="20"/>
      <c r="AI106" s="20"/>
      <c r="AJ106" s="62"/>
      <c r="AK106" s="67" t="s">
        <v>788</v>
      </c>
      <c r="AL106" s="21" t="s">
        <v>24</v>
      </c>
      <c r="AM106" s="21" t="s">
        <v>790</v>
      </c>
      <c r="AN106" s="68" t="s">
        <v>789</v>
      </c>
      <c r="AO106" s="72" t="s">
        <v>786</v>
      </c>
      <c r="AP106" s="98" t="str" cm="1">
        <f t="array" aca="1" ref="AP106" ca="1">INDIRECT(ADDRESS(CELL("row", INDEX('Drugs properties'!$A:$A, MATCH($D106, 'Drugs properties'!$A:$A, 0), 0)), 2, 4, TRUE, "Drugs properties"))</f>
        <v>CNCCCC12CCC(C3=CC=CC=C31)C4=CC=CC=C24</v>
      </c>
      <c r="AQ106" s="98" cm="1">
        <f t="array" aca="1" ref="AQ106" ca="1">INDIRECT(ADDRESS(CELL("row", INDEX('Drugs properties'!$A:$A, MATCH($D106, 'Drugs properties'!$A:$A, 0), 0)), 3, 4, TRUE, "Drugs properties"))</f>
        <v>277.39999999999998</v>
      </c>
      <c r="AR106" s="98" cm="1">
        <f t="array" aca="1" ref="AR106" ca="1">INDIRECT(ADDRESS(CELL("row", INDEX('Drugs properties'!$A:$A, MATCH($D106, 'Drugs properties'!$A:$A, 0), 0)), 4, 4, TRUE, "Drugs properties"))</f>
        <v>12.03</v>
      </c>
      <c r="AS106" s="98" cm="1">
        <f t="array" aca="1" ref="AS106" ca="1">INDIRECT(ADDRESS(CELL("row", INDEX('Drugs properties'!$A:$A, MATCH($D106, 'Drugs properties'!$A:$A, 0), 0)), 5, 4, TRUE, "Drugs properties"))</f>
        <v>4.3099999999999996</v>
      </c>
      <c r="AT106" s="98" cm="1">
        <f t="array" aca="1" ref="AT106" ca="1">INDIRECT(ADDRESS(CELL("row", INDEX('Drugs properties'!$A:$A, MATCH($D106, 'Drugs properties'!$A:$A, 0), 0)), 6, 4, TRUE, "Drugs properties"))</f>
        <v>1</v>
      </c>
      <c r="AU106" s="98" cm="1">
        <f t="array" aca="1" ref="AU106" ca="1">INDIRECT(ADDRESS(CELL("row", INDEX('Drugs properties'!$A:$A, MATCH($D106, 'Drugs properties'!$A:$A, 0), 0)), 7, 4, TRUE, "Drugs properties"))</f>
        <v>1</v>
      </c>
      <c r="AV106" s="98" cm="1">
        <f t="array" aca="1" ref="AV106" ca="1">INDIRECT(ADDRESS(CELL("row", INDEX('Drugs properties'!$A:$A, MATCH($D106, 'Drugs properties'!$A:$A, 0), 0)), 8, 4, TRUE, "Drugs properties"))</f>
        <v>4</v>
      </c>
      <c r="AW106" s="98" cm="1">
        <f t="array" aca="1" ref="AW106" ca="1">INDIRECT(ADDRESS(CELL("row", INDEX('Drugs properties'!$A:$A, MATCH($D106, 'Drugs properties'!$A:$A, 0), 0)), 9, 4, TRUE, "Drugs properties"))</f>
        <v>21</v>
      </c>
      <c r="AX106" s="105" cm="1">
        <f t="array" aca="1" ref="AX106" ca="1">INDIRECT(ADDRESS(CELL("row", INDEX('Drugs properties'!$A:$A, MATCH($D106, 'Drugs properties'!$A:$A, 0), 0)), 11, 4, TRUE, "Drugs properties"))</f>
        <v>2384</v>
      </c>
      <c r="AY106" s="102" cm="1">
        <f t="array" aca="1" ref="AY106" ca="1">INDIRECT(ADDRESS(CELL("row", INDEX('Drugs properties'!$A:$A, MATCH($D106, 'Drugs properties'!$A:$A, 0), 0)), 12, 4, TRUE, "Drugs properties"))</f>
        <v>236</v>
      </c>
      <c r="AZ106" s="102" cm="1">
        <f t="array" aca="1" ref="AZ106" ca="1">INDIRECT(ADDRESS(CELL("row", INDEX('Drugs properties'!$A:$A, MATCH($D106, 'Drugs properties'!$A:$A, 0), 0)), 13, 4, TRUE, "Drugs properties"))</f>
        <v>6</v>
      </c>
      <c r="BA106" s="109" cm="1">
        <f t="array" aca="1" ref="BA106" ca="1">INDIRECT(ADDRESS(CELL("row", INDEX('Drugs properties'!$A:$A, MATCH($D106, 'Drugs properties'!$A:$A, 0), 0)), 14, 4, TRUE, "Drugs properties"))</f>
        <v>0</v>
      </c>
    </row>
    <row r="107" spans="1:53" s="3" customFormat="1" ht="90" x14ac:dyDescent="0.25">
      <c r="A107" s="15">
        <v>105</v>
      </c>
      <c r="B107" s="15" t="s">
        <v>227</v>
      </c>
      <c r="C107" s="32">
        <v>2585889</v>
      </c>
      <c r="D107" s="34" t="s">
        <v>228</v>
      </c>
      <c r="E107" s="16">
        <v>750</v>
      </c>
      <c r="F107" s="16" t="s">
        <v>3161</v>
      </c>
      <c r="G107" s="16"/>
      <c r="H107" s="16"/>
      <c r="I107" s="16"/>
      <c r="J107" s="16"/>
      <c r="K107" s="16"/>
      <c r="L107" s="16"/>
      <c r="M107" s="35"/>
      <c r="N107" s="43">
        <v>36</v>
      </c>
      <c r="O107" s="17" t="s">
        <v>100</v>
      </c>
      <c r="P107" s="44" t="s">
        <v>794</v>
      </c>
      <c r="Q107" s="49" t="s">
        <v>229</v>
      </c>
      <c r="R107" s="18">
        <v>60</v>
      </c>
      <c r="S107" s="18"/>
      <c r="T107" s="50"/>
      <c r="U107" s="55"/>
      <c r="V107" s="19"/>
      <c r="W107" s="56">
        <v>620</v>
      </c>
      <c r="X107" s="61"/>
      <c r="Y107" s="20"/>
      <c r="Z107" s="20"/>
      <c r="AA107" s="20"/>
      <c r="AB107" s="20"/>
      <c r="AC107" s="20"/>
      <c r="AD107" s="20"/>
      <c r="AE107" s="20"/>
      <c r="AF107" s="20"/>
      <c r="AG107" s="20"/>
      <c r="AH107" s="20"/>
      <c r="AI107" s="20"/>
      <c r="AJ107" s="62"/>
      <c r="AK107" s="67" t="s">
        <v>795</v>
      </c>
      <c r="AL107" s="21"/>
      <c r="AM107" s="21">
        <v>500</v>
      </c>
      <c r="AN107" s="68" t="s">
        <v>796</v>
      </c>
      <c r="AO107" s="72" t="s">
        <v>797</v>
      </c>
      <c r="AP107" s="98" t="str" cm="1">
        <f t="array" aca="1" ref="AP107" ca="1">INDIRECT(ADDRESS(CELL("row", INDEX('Drugs properties'!$A:$A, MATCH($D107, 'Drugs properties'!$A:$A, 0), 0)), 2, 4, TRUE, "Drugs properties"))</f>
        <v>CC(C)(C)C1=CC(=CC(=C1O)C(C)(C)C)SC(C)(C)SC2=CC(=C(C(=C2)C(C)(C)C)O)C(C)(C)C</v>
      </c>
      <c r="AQ107" s="98" cm="1">
        <f t="array" aca="1" ref="AQ107" ca="1">INDIRECT(ADDRESS(CELL("row", INDEX('Drugs properties'!$A:$A, MATCH($D107, 'Drugs properties'!$A:$A, 0), 0)), 3, 4, TRUE, "Drugs properties"))</f>
        <v>516.84</v>
      </c>
      <c r="AR107" s="98" cm="1">
        <f t="array" aca="1" ref="AR107" ca="1">INDIRECT(ADDRESS(CELL("row", INDEX('Drugs properties'!$A:$A, MATCH($D107, 'Drugs properties'!$A:$A, 0), 0)), 4, 4, TRUE, "Drugs properties"))</f>
        <v>91.06</v>
      </c>
      <c r="AS107" s="98" cm="1">
        <f t="array" aca="1" ref="AS107" ca="1">INDIRECT(ADDRESS(CELL("row", INDEX('Drugs properties'!$A:$A, MATCH($D107, 'Drugs properties'!$A:$A, 0), 0)), 5, 4, TRUE, "Drugs properties"))</f>
        <v>8.68</v>
      </c>
      <c r="AT107" s="98" cm="1">
        <f t="array" aca="1" ref="AT107" ca="1">INDIRECT(ADDRESS(CELL("row", INDEX('Drugs properties'!$A:$A, MATCH($D107, 'Drugs properties'!$A:$A, 0), 0)), 6, 4, TRUE, "Drugs properties"))</f>
        <v>2</v>
      </c>
      <c r="AU107" s="98" cm="1">
        <f t="array" aca="1" ref="AU107" ca="1">INDIRECT(ADDRESS(CELL("row", INDEX('Drugs properties'!$A:$A, MATCH($D107, 'Drugs properties'!$A:$A, 0), 0)), 7, 4, TRUE, "Drugs properties"))</f>
        <v>2</v>
      </c>
      <c r="AV107" s="98" cm="1">
        <f t="array" aca="1" ref="AV107" ca="1">INDIRECT(ADDRESS(CELL("row", INDEX('Drugs properties'!$A:$A, MATCH($D107, 'Drugs properties'!$A:$A, 0), 0)), 8, 4, TRUE, "Drugs properties"))</f>
        <v>8</v>
      </c>
      <c r="AW107" s="98" cm="1">
        <f t="array" aca="1" ref="AW107" ca="1">INDIRECT(ADDRESS(CELL("row", INDEX('Drugs properties'!$A:$A, MATCH($D107, 'Drugs properties'!$A:$A, 0), 0)), 9, 4, TRUE, "Drugs properties"))</f>
        <v>35</v>
      </c>
      <c r="AX107" s="105" cm="1">
        <f t="array" aca="1" ref="AX107" ca="1">INDIRECT(ADDRESS(CELL("row", INDEX('Drugs properties'!$A:$A, MATCH($D107, 'Drugs properties'!$A:$A, 0), 0)), 11, 4, TRUE, "Drugs properties"))</f>
        <v>921</v>
      </c>
      <c r="AY107" s="102" cm="1">
        <f t="array" aca="1" ref="AY107" ca="1">INDIRECT(ADDRESS(CELL("row", INDEX('Drugs properties'!$A:$A, MATCH($D107, 'Drugs properties'!$A:$A, 0), 0)), 12, 4, TRUE, "Drugs properties"))</f>
        <v>102</v>
      </c>
      <c r="AZ107" s="102" cm="1">
        <f t="array" aca="1" ref="AZ107" ca="1">INDIRECT(ADDRESS(CELL("row", INDEX('Drugs properties'!$A:$A, MATCH($D107, 'Drugs properties'!$A:$A, 0), 0)), 13, 4, TRUE, "Drugs properties"))</f>
        <v>6</v>
      </c>
      <c r="BA107" s="109" cm="1">
        <f t="array" aca="1" ref="BA107" ca="1">INDIRECT(ADDRESS(CELL("row", INDEX('Drugs properties'!$A:$A, MATCH($D107, 'Drugs properties'!$A:$A, 0), 0)), 14, 4, TRUE, "Drugs properties"))</f>
        <v>0</v>
      </c>
    </row>
    <row r="108" spans="1:53" s="3" customFormat="1" ht="180" x14ac:dyDescent="0.25">
      <c r="A108" s="15">
        <v>106</v>
      </c>
      <c r="B108" s="15" t="s">
        <v>230</v>
      </c>
      <c r="C108" s="32">
        <v>2900995</v>
      </c>
      <c r="D108" s="34" t="s">
        <v>187</v>
      </c>
      <c r="E108" s="16">
        <v>10</v>
      </c>
      <c r="F108" s="16" t="s">
        <v>3162</v>
      </c>
      <c r="G108" s="16"/>
      <c r="H108" s="16"/>
      <c r="I108" s="16"/>
      <c r="J108" s="16"/>
      <c r="K108" s="16"/>
      <c r="L108" s="16" t="s">
        <v>589</v>
      </c>
      <c r="M108" s="35" t="s">
        <v>589</v>
      </c>
      <c r="N108" s="43">
        <v>15</v>
      </c>
      <c r="O108" s="17" t="s">
        <v>100</v>
      </c>
      <c r="P108" s="44" t="s">
        <v>232</v>
      </c>
      <c r="Q108" s="49" t="s">
        <v>24</v>
      </c>
      <c r="R108" s="18">
        <v>44</v>
      </c>
      <c r="S108" s="18"/>
      <c r="T108" s="50"/>
      <c r="U108" s="55"/>
      <c r="V108" s="19"/>
      <c r="W108" s="56">
        <v>620</v>
      </c>
      <c r="X108" s="61"/>
      <c r="Y108" s="20"/>
      <c r="Z108" s="20">
        <v>44.6</v>
      </c>
      <c r="AA108" s="20"/>
      <c r="AB108" s="20"/>
      <c r="AC108" s="20"/>
      <c r="AD108" s="20"/>
      <c r="AE108" s="20"/>
      <c r="AF108" s="20"/>
      <c r="AG108" s="20"/>
      <c r="AH108" s="20"/>
      <c r="AI108" s="20"/>
      <c r="AJ108" s="62"/>
      <c r="AK108" s="67" t="s">
        <v>798</v>
      </c>
      <c r="AL108" s="21" t="s">
        <v>24</v>
      </c>
      <c r="AM108" s="21"/>
      <c r="AN108" s="68" t="s">
        <v>799</v>
      </c>
      <c r="AO108" s="72"/>
      <c r="AP108" s="98" t="str" cm="1">
        <f t="array" aca="1" ref="AP108" ca="1">INDIRECT(ADDRESS(CELL("row", INDEX('Drugs properties'!$A:$A, MATCH($D108, 'Drugs properties'!$A:$A, 0), 0)), 2, 4, TRUE, "Drugs properties"))</f>
        <v>COC1=CC=C(C=C1)CCN2CCC(CC2)NC3=NC4=CC=CC=C4N3CC5=CC=C(C=C5)F</v>
      </c>
      <c r="AQ108" s="98" cm="1">
        <f t="array" aca="1" ref="AQ108" ca="1">INDIRECT(ADDRESS(CELL("row", INDEX('Drugs properties'!$A:$A, MATCH($D108, 'Drugs properties'!$A:$A, 0), 0)), 3, 4, TRUE, "Drugs properties"))</f>
        <v>458.57</v>
      </c>
      <c r="AR108" s="98" cm="1">
        <f t="array" aca="1" ref="AR108" ca="1">INDIRECT(ADDRESS(CELL("row", INDEX('Drugs properties'!$A:$A, MATCH($D108, 'Drugs properties'!$A:$A, 0), 0)), 4, 4, TRUE, "Drugs properties"))</f>
        <v>42.32</v>
      </c>
      <c r="AS108" s="98" cm="1">
        <f t="array" aca="1" ref="AS108" ca="1">INDIRECT(ADDRESS(CELL("row", INDEX('Drugs properties'!$A:$A, MATCH($D108, 'Drugs properties'!$A:$A, 0), 0)), 5, 4, TRUE, "Drugs properties"))</f>
        <v>5</v>
      </c>
      <c r="AT108" s="98" cm="1">
        <f t="array" aca="1" ref="AT108" ca="1">INDIRECT(ADDRESS(CELL("row", INDEX('Drugs properties'!$A:$A, MATCH($D108, 'Drugs properties'!$A:$A, 0), 0)), 6, 4, TRUE, "Drugs properties"))</f>
        <v>4</v>
      </c>
      <c r="AU108" s="98" cm="1">
        <f t="array" aca="1" ref="AU108" ca="1">INDIRECT(ADDRESS(CELL("row", INDEX('Drugs properties'!$A:$A, MATCH($D108, 'Drugs properties'!$A:$A, 0), 0)), 7, 4, TRUE, "Drugs properties"))</f>
        <v>1</v>
      </c>
      <c r="AV108" s="98" cm="1">
        <f t="array" aca="1" ref="AV108" ca="1">INDIRECT(ADDRESS(CELL("row", INDEX('Drugs properties'!$A:$A, MATCH($D108, 'Drugs properties'!$A:$A, 0), 0)), 8, 4, TRUE, "Drugs properties"))</f>
        <v>8</v>
      </c>
      <c r="AW108" s="98" cm="1">
        <f t="array" aca="1" ref="AW108" ca="1">INDIRECT(ADDRESS(CELL("row", INDEX('Drugs properties'!$A:$A, MATCH($D108, 'Drugs properties'!$A:$A, 0), 0)), 9, 4, TRUE, "Drugs properties"))</f>
        <v>34</v>
      </c>
      <c r="AX108" s="105" cm="1">
        <f t="array" aca="1" ref="AX108" ca="1">INDIRECT(ADDRESS(CELL("row", INDEX('Drugs properties'!$A:$A, MATCH($D108, 'Drugs properties'!$A:$A, 0), 0)), 11, 4, TRUE, "Drugs properties"))</f>
        <v>1786</v>
      </c>
      <c r="AY108" s="102" cm="1">
        <f t="array" aca="1" ref="AY108" ca="1">INDIRECT(ADDRESS(CELL("row", INDEX('Drugs properties'!$A:$A, MATCH($D108, 'Drugs properties'!$A:$A, 0), 0)), 12, 4, TRUE, "Drugs properties"))</f>
        <v>363</v>
      </c>
      <c r="AZ108" s="102" cm="1">
        <f t="array" aca="1" ref="AZ108" ca="1">INDIRECT(ADDRESS(CELL("row", INDEX('Drugs properties'!$A:$A, MATCH($D108, 'Drugs properties'!$A:$A, 0), 0)), 13, 4, TRUE, "Drugs properties"))</f>
        <v>21</v>
      </c>
      <c r="BA108" s="109" cm="1">
        <f t="array" aca="1" ref="BA108" ca="1">INDIRECT(ADDRESS(CELL("row", INDEX('Drugs properties'!$A:$A, MATCH($D108, 'Drugs properties'!$A:$A, 0), 0)), 14, 4, TRUE, "Drugs properties"))</f>
        <v>2</v>
      </c>
    </row>
    <row r="109" spans="1:53" s="3" customFormat="1" ht="90" x14ac:dyDescent="0.25">
      <c r="A109" s="15">
        <v>107</v>
      </c>
      <c r="B109" s="15" t="s">
        <v>231</v>
      </c>
      <c r="C109" s="32">
        <v>3709557</v>
      </c>
      <c r="D109" s="80" t="s">
        <v>69</v>
      </c>
      <c r="E109" s="16" t="s">
        <v>234</v>
      </c>
      <c r="F109" s="16" t="s">
        <v>3163</v>
      </c>
      <c r="G109" s="16" t="s">
        <v>177</v>
      </c>
      <c r="H109" s="16"/>
      <c r="I109" s="16"/>
      <c r="J109" s="16"/>
      <c r="K109" s="16"/>
      <c r="L109" s="16" t="s">
        <v>24</v>
      </c>
      <c r="M109" s="35"/>
      <c r="N109" s="43">
        <v>70</v>
      </c>
      <c r="O109" s="17" t="s">
        <v>100</v>
      </c>
      <c r="P109" s="44" t="s">
        <v>233</v>
      </c>
      <c r="Q109" s="49" t="s">
        <v>24</v>
      </c>
      <c r="R109" s="18"/>
      <c r="S109" s="18"/>
      <c r="T109" s="50"/>
      <c r="U109" s="55"/>
      <c r="V109" s="19">
        <v>640</v>
      </c>
      <c r="W109" s="56">
        <v>600</v>
      </c>
      <c r="X109" s="61"/>
      <c r="Y109" s="20"/>
      <c r="Z109" s="20">
        <f>0.4*1000</f>
        <v>400</v>
      </c>
      <c r="AA109" s="20"/>
      <c r="AB109" s="20"/>
      <c r="AC109" s="20">
        <v>4.2</v>
      </c>
      <c r="AD109" s="20">
        <v>0.95</v>
      </c>
      <c r="AE109" s="20"/>
      <c r="AF109" s="20"/>
      <c r="AG109" s="20"/>
      <c r="AH109" s="20"/>
      <c r="AI109" s="20"/>
      <c r="AJ109" s="62"/>
      <c r="AK109" s="67"/>
      <c r="AL109" s="21"/>
      <c r="AM109" s="21"/>
      <c r="AN109" s="68" t="s">
        <v>235</v>
      </c>
      <c r="AO109" s="72" t="s">
        <v>800</v>
      </c>
      <c r="AP109" s="98" t="str" cm="1">
        <f t="array" aca="1" ref="AP109" ca="1">INDIRECT(ADDRESS(CELL("row", INDEX('Drugs properties'!$A:$A, MATCH($D109, 'Drugs properties'!$A:$A, 0), 0)), 2, 4, TRUE, "Drugs properties"))</f>
        <v>CCCCC1=C(C2=CC=CC=C2O1)C(=O)C3=CC(=C(C(=C3)I)OCCN(CC)CC)I</v>
      </c>
      <c r="AQ109" s="98" cm="1">
        <f t="array" aca="1" ref="AQ109" ca="1">INDIRECT(ADDRESS(CELL("row", INDEX('Drugs properties'!$A:$A, MATCH($D109, 'Drugs properties'!$A:$A, 0), 0)), 3, 4, TRUE, "Drugs properties"))</f>
        <v>645.30999999999995</v>
      </c>
      <c r="AR109" s="98" cm="1">
        <f t="array" aca="1" ref="AR109" ca="1">INDIRECT(ADDRESS(CELL("row", INDEX('Drugs properties'!$A:$A, MATCH($D109, 'Drugs properties'!$A:$A, 0), 0)), 4, 4, TRUE, "Drugs properties"))</f>
        <v>42.68</v>
      </c>
      <c r="AS109" s="98" cm="1">
        <f t="array" aca="1" ref="AS109" ca="1">INDIRECT(ADDRESS(CELL("row", INDEX('Drugs properties'!$A:$A, MATCH($D109, 'Drugs properties'!$A:$A, 0), 0)), 5, 4, TRUE, "Drugs properties"))</f>
        <v>6.49</v>
      </c>
      <c r="AT109" s="98" cm="1">
        <f t="array" aca="1" ref="AT109" ca="1">INDIRECT(ADDRESS(CELL("row", INDEX('Drugs properties'!$A:$A, MATCH($D109, 'Drugs properties'!$A:$A, 0), 0)), 6, 4, TRUE, "Drugs properties"))</f>
        <v>4</v>
      </c>
      <c r="AU109" s="98" cm="1">
        <f t="array" aca="1" ref="AU109" ca="1">INDIRECT(ADDRESS(CELL("row", INDEX('Drugs properties'!$A:$A, MATCH($D109, 'Drugs properties'!$A:$A, 0), 0)), 7, 4, TRUE, "Drugs properties"))</f>
        <v>0</v>
      </c>
      <c r="AV109" s="98" cm="1">
        <f t="array" aca="1" ref="AV109" ca="1">INDIRECT(ADDRESS(CELL("row", INDEX('Drugs properties'!$A:$A, MATCH($D109, 'Drugs properties'!$A:$A, 0), 0)), 8, 4, TRUE, "Drugs properties"))</f>
        <v>11</v>
      </c>
      <c r="AW109" s="98" cm="1">
        <f t="array" aca="1" ref="AW109" ca="1">INDIRECT(ADDRESS(CELL("row", INDEX('Drugs properties'!$A:$A, MATCH($D109, 'Drugs properties'!$A:$A, 0), 0)), 9, 4, TRUE, "Drugs properties"))</f>
        <v>31</v>
      </c>
      <c r="AX109" s="105" cm="1">
        <f t="array" aca="1" ref="AX109" ca="1">INDIRECT(ADDRESS(CELL("row", INDEX('Drugs properties'!$A:$A, MATCH($D109, 'Drugs properties'!$A:$A, 0), 0)), 11, 4, TRUE, "Drugs properties"))</f>
        <v>33532</v>
      </c>
      <c r="AY109" s="102" cm="1">
        <f t="array" aca="1" ref="AY109" ca="1">INDIRECT(ADDRESS(CELL("row", INDEX('Drugs properties'!$A:$A, MATCH($D109, 'Drugs properties'!$A:$A, 0), 0)), 12, 4, TRUE, "Drugs properties"))</f>
        <v>9543</v>
      </c>
      <c r="AZ109" s="102" cm="1">
        <f t="array" aca="1" ref="AZ109" ca="1">INDIRECT(ADDRESS(CELL("row", INDEX('Drugs properties'!$A:$A, MATCH($D109, 'Drugs properties'!$A:$A, 0), 0)), 13, 4, TRUE, "Drugs properties"))</f>
        <v>845</v>
      </c>
      <c r="BA109" s="109" cm="1">
        <f t="array" aca="1" ref="BA109" ca="1">INDIRECT(ADDRESS(CELL("row", INDEX('Drugs properties'!$A:$A, MATCH($D109, 'Drugs properties'!$A:$A, 0), 0)), 14, 4, TRUE, "Drugs properties"))</f>
        <v>56</v>
      </c>
    </row>
    <row r="110" spans="1:53" s="3" customFormat="1" ht="75" x14ac:dyDescent="0.25">
      <c r="A110" s="15">
        <v>108</v>
      </c>
      <c r="B110" s="15" t="s">
        <v>231</v>
      </c>
      <c r="C110" s="32">
        <v>3709557</v>
      </c>
      <c r="D110" s="80" t="s">
        <v>69</v>
      </c>
      <c r="E110" s="16">
        <v>1200</v>
      </c>
      <c r="F110" s="16"/>
      <c r="G110" s="16"/>
      <c r="H110" s="16" t="s">
        <v>801</v>
      </c>
      <c r="I110" s="16"/>
      <c r="J110" s="16"/>
      <c r="K110" s="16"/>
      <c r="L110" s="16"/>
      <c r="M110" s="35"/>
      <c r="N110" s="43">
        <v>67</v>
      </c>
      <c r="O110" s="17" t="s">
        <v>100</v>
      </c>
      <c r="P110" s="44" t="s">
        <v>236</v>
      </c>
      <c r="Q110" s="49" t="s">
        <v>24</v>
      </c>
      <c r="R110" s="18"/>
      <c r="S110" s="18"/>
      <c r="T110" s="50"/>
      <c r="U110" s="55"/>
      <c r="V110" s="19">
        <v>520</v>
      </c>
      <c r="W110" s="56">
        <v>560</v>
      </c>
      <c r="X110" s="61"/>
      <c r="Y110" s="20"/>
      <c r="Z110" s="20">
        <f>0.6*1000</f>
        <v>600</v>
      </c>
      <c r="AA110" s="20"/>
      <c r="AB110" s="20"/>
      <c r="AC110" s="20">
        <v>3.5</v>
      </c>
      <c r="AD110" s="20"/>
      <c r="AE110" s="20"/>
      <c r="AF110" s="20"/>
      <c r="AG110" s="20"/>
      <c r="AH110" s="20"/>
      <c r="AI110" s="20"/>
      <c r="AJ110" s="62"/>
      <c r="AK110" s="67"/>
      <c r="AL110" s="21" t="s">
        <v>24</v>
      </c>
      <c r="AM110" s="21"/>
      <c r="AN110" s="68"/>
      <c r="AO110" s="72" t="s">
        <v>802</v>
      </c>
      <c r="AP110" s="98" t="str" cm="1">
        <f t="array" aca="1" ref="AP110" ca="1">INDIRECT(ADDRESS(CELL("row", INDEX('Drugs properties'!$A:$A, MATCH($D110, 'Drugs properties'!$A:$A, 0), 0)), 2, 4, TRUE, "Drugs properties"))</f>
        <v>CCCCC1=C(C2=CC=CC=C2O1)C(=O)C3=CC(=C(C(=C3)I)OCCN(CC)CC)I</v>
      </c>
      <c r="AQ110" s="98" cm="1">
        <f t="array" aca="1" ref="AQ110" ca="1">INDIRECT(ADDRESS(CELL("row", INDEX('Drugs properties'!$A:$A, MATCH($D110, 'Drugs properties'!$A:$A, 0), 0)), 3, 4, TRUE, "Drugs properties"))</f>
        <v>645.30999999999995</v>
      </c>
      <c r="AR110" s="98" cm="1">
        <f t="array" aca="1" ref="AR110" ca="1">INDIRECT(ADDRESS(CELL("row", INDEX('Drugs properties'!$A:$A, MATCH($D110, 'Drugs properties'!$A:$A, 0), 0)), 4, 4, TRUE, "Drugs properties"))</f>
        <v>42.68</v>
      </c>
      <c r="AS110" s="98" cm="1">
        <f t="array" aca="1" ref="AS110" ca="1">INDIRECT(ADDRESS(CELL("row", INDEX('Drugs properties'!$A:$A, MATCH($D110, 'Drugs properties'!$A:$A, 0), 0)), 5, 4, TRUE, "Drugs properties"))</f>
        <v>6.49</v>
      </c>
      <c r="AT110" s="98" cm="1">
        <f t="array" aca="1" ref="AT110" ca="1">INDIRECT(ADDRESS(CELL("row", INDEX('Drugs properties'!$A:$A, MATCH($D110, 'Drugs properties'!$A:$A, 0), 0)), 6, 4, TRUE, "Drugs properties"))</f>
        <v>4</v>
      </c>
      <c r="AU110" s="98" cm="1">
        <f t="array" aca="1" ref="AU110" ca="1">INDIRECT(ADDRESS(CELL("row", INDEX('Drugs properties'!$A:$A, MATCH($D110, 'Drugs properties'!$A:$A, 0), 0)), 7, 4, TRUE, "Drugs properties"))</f>
        <v>0</v>
      </c>
      <c r="AV110" s="98" cm="1">
        <f t="array" aca="1" ref="AV110" ca="1">INDIRECT(ADDRESS(CELL("row", INDEX('Drugs properties'!$A:$A, MATCH($D110, 'Drugs properties'!$A:$A, 0), 0)), 8, 4, TRUE, "Drugs properties"))</f>
        <v>11</v>
      </c>
      <c r="AW110" s="98" cm="1">
        <f t="array" aca="1" ref="AW110" ca="1">INDIRECT(ADDRESS(CELL("row", INDEX('Drugs properties'!$A:$A, MATCH($D110, 'Drugs properties'!$A:$A, 0), 0)), 9, 4, TRUE, "Drugs properties"))</f>
        <v>31</v>
      </c>
      <c r="AX110" s="105" cm="1">
        <f t="array" aca="1" ref="AX110" ca="1">INDIRECT(ADDRESS(CELL("row", INDEX('Drugs properties'!$A:$A, MATCH($D110, 'Drugs properties'!$A:$A, 0), 0)), 11, 4, TRUE, "Drugs properties"))</f>
        <v>33532</v>
      </c>
      <c r="AY110" s="102" cm="1">
        <f t="array" aca="1" ref="AY110" ca="1">INDIRECT(ADDRESS(CELL("row", INDEX('Drugs properties'!$A:$A, MATCH($D110, 'Drugs properties'!$A:$A, 0), 0)), 12, 4, TRUE, "Drugs properties"))</f>
        <v>9543</v>
      </c>
      <c r="AZ110" s="102" cm="1">
        <f t="array" aca="1" ref="AZ110" ca="1">INDIRECT(ADDRESS(CELL("row", INDEX('Drugs properties'!$A:$A, MATCH($D110, 'Drugs properties'!$A:$A, 0), 0)), 13, 4, TRUE, "Drugs properties"))</f>
        <v>845</v>
      </c>
      <c r="BA110" s="109" cm="1">
        <f t="array" aca="1" ref="BA110" ca="1">INDIRECT(ADDRESS(CELL("row", INDEX('Drugs properties'!$A:$A, MATCH($D110, 'Drugs properties'!$A:$A, 0), 0)), 14, 4, TRUE, "Drugs properties"))</f>
        <v>56</v>
      </c>
    </row>
    <row r="111" spans="1:53" s="3" customFormat="1" ht="120" x14ac:dyDescent="0.25">
      <c r="A111" s="15">
        <v>109</v>
      </c>
      <c r="B111" s="15" t="s">
        <v>231</v>
      </c>
      <c r="C111" s="32">
        <v>3709557</v>
      </c>
      <c r="D111" s="80" t="s">
        <v>69</v>
      </c>
      <c r="E111" s="16">
        <v>600</v>
      </c>
      <c r="F111" s="16"/>
      <c r="G111" s="16" t="s">
        <v>19</v>
      </c>
      <c r="H111" s="16" t="s">
        <v>494</v>
      </c>
      <c r="I111" s="16"/>
      <c r="J111" s="16"/>
      <c r="K111" s="16"/>
      <c r="L111" s="16"/>
      <c r="M111" s="35"/>
      <c r="N111" s="43">
        <v>72</v>
      </c>
      <c r="O111" s="17" t="s">
        <v>100</v>
      </c>
      <c r="P111" s="44" t="s">
        <v>803</v>
      </c>
      <c r="Q111" s="49" t="s">
        <v>24</v>
      </c>
      <c r="R111" s="18"/>
      <c r="S111" s="18"/>
      <c r="T111" s="50"/>
      <c r="U111" s="55"/>
      <c r="V111" s="19">
        <v>600</v>
      </c>
      <c r="W111" s="56">
        <v>620</v>
      </c>
      <c r="X111" s="61"/>
      <c r="Y111" s="20"/>
      <c r="Z111" s="20"/>
      <c r="AA111" s="20"/>
      <c r="AB111" s="20"/>
      <c r="AC111" s="20">
        <v>3.2</v>
      </c>
      <c r="AD111" s="20"/>
      <c r="AE111" s="20"/>
      <c r="AF111" s="20"/>
      <c r="AG111" s="20"/>
      <c r="AH111" s="20"/>
      <c r="AI111" s="20"/>
      <c r="AJ111" s="62"/>
      <c r="AK111" s="67" t="s">
        <v>804</v>
      </c>
      <c r="AL111" s="21"/>
      <c r="AM111" s="21"/>
      <c r="AN111" s="68" t="s">
        <v>805</v>
      </c>
      <c r="AO111" s="72" t="s">
        <v>2208</v>
      </c>
      <c r="AP111" s="98" t="str" cm="1">
        <f t="array" aca="1" ref="AP111" ca="1">INDIRECT(ADDRESS(CELL("row", INDEX('Drugs properties'!$A:$A, MATCH($D111, 'Drugs properties'!$A:$A, 0), 0)), 2, 4, TRUE, "Drugs properties"))</f>
        <v>CCCCC1=C(C2=CC=CC=C2O1)C(=O)C3=CC(=C(C(=C3)I)OCCN(CC)CC)I</v>
      </c>
      <c r="AQ111" s="98" cm="1">
        <f t="array" aca="1" ref="AQ111" ca="1">INDIRECT(ADDRESS(CELL("row", INDEX('Drugs properties'!$A:$A, MATCH($D111, 'Drugs properties'!$A:$A, 0), 0)), 3, 4, TRUE, "Drugs properties"))</f>
        <v>645.30999999999995</v>
      </c>
      <c r="AR111" s="98" cm="1">
        <f t="array" aca="1" ref="AR111" ca="1">INDIRECT(ADDRESS(CELL("row", INDEX('Drugs properties'!$A:$A, MATCH($D111, 'Drugs properties'!$A:$A, 0), 0)), 4, 4, TRUE, "Drugs properties"))</f>
        <v>42.68</v>
      </c>
      <c r="AS111" s="98" cm="1">
        <f t="array" aca="1" ref="AS111" ca="1">INDIRECT(ADDRESS(CELL("row", INDEX('Drugs properties'!$A:$A, MATCH($D111, 'Drugs properties'!$A:$A, 0), 0)), 5, 4, TRUE, "Drugs properties"))</f>
        <v>6.49</v>
      </c>
      <c r="AT111" s="98" cm="1">
        <f t="array" aca="1" ref="AT111" ca="1">INDIRECT(ADDRESS(CELL("row", INDEX('Drugs properties'!$A:$A, MATCH($D111, 'Drugs properties'!$A:$A, 0), 0)), 6, 4, TRUE, "Drugs properties"))</f>
        <v>4</v>
      </c>
      <c r="AU111" s="98" cm="1">
        <f t="array" aca="1" ref="AU111" ca="1">INDIRECT(ADDRESS(CELL("row", INDEX('Drugs properties'!$A:$A, MATCH($D111, 'Drugs properties'!$A:$A, 0), 0)), 7, 4, TRUE, "Drugs properties"))</f>
        <v>0</v>
      </c>
      <c r="AV111" s="98" cm="1">
        <f t="array" aca="1" ref="AV111" ca="1">INDIRECT(ADDRESS(CELL("row", INDEX('Drugs properties'!$A:$A, MATCH($D111, 'Drugs properties'!$A:$A, 0), 0)), 8, 4, TRUE, "Drugs properties"))</f>
        <v>11</v>
      </c>
      <c r="AW111" s="98" cm="1">
        <f t="array" aca="1" ref="AW111" ca="1">INDIRECT(ADDRESS(CELL("row", INDEX('Drugs properties'!$A:$A, MATCH($D111, 'Drugs properties'!$A:$A, 0), 0)), 9, 4, TRUE, "Drugs properties"))</f>
        <v>31</v>
      </c>
      <c r="AX111" s="105" cm="1">
        <f t="array" aca="1" ref="AX111" ca="1">INDIRECT(ADDRESS(CELL("row", INDEX('Drugs properties'!$A:$A, MATCH($D111, 'Drugs properties'!$A:$A, 0), 0)), 11, 4, TRUE, "Drugs properties"))</f>
        <v>33532</v>
      </c>
      <c r="AY111" s="102" cm="1">
        <f t="array" aca="1" ref="AY111" ca="1">INDIRECT(ADDRESS(CELL("row", INDEX('Drugs properties'!$A:$A, MATCH($D111, 'Drugs properties'!$A:$A, 0), 0)), 12, 4, TRUE, "Drugs properties"))</f>
        <v>9543</v>
      </c>
      <c r="AZ111" s="102" cm="1">
        <f t="array" aca="1" ref="AZ111" ca="1">INDIRECT(ADDRESS(CELL("row", INDEX('Drugs properties'!$A:$A, MATCH($D111, 'Drugs properties'!$A:$A, 0), 0)), 13, 4, TRUE, "Drugs properties"))</f>
        <v>845</v>
      </c>
      <c r="BA111" s="109" cm="1">
        <f t="array" aca="1" ref="BA111" ca="1">INDIRECT(ADDRESS(CELL("row", INDEX('Drugs properties'!$A:$A, MATCH($D111, 'Drugs properties'!$A:$A, 0), 0)), 14, 4, TRUE, "Drugs properties"))</f>
        <v>56</v>
      </c>
    </row>
    <row r="112" spans="1:53" s="3" customFormat="1" ht="165" x14ac:dyDescent="0.25">
      <c r="A112" s="15">
        <v>110</v>
      </c>
      <c r="B112" s="15" t="s">
        <v>231</v>
      </c>
      <c r="C112" s="32">
        <v>3709557</v>
      </c>
      <c r="D112" s="80" t="s">
        <v>69</v>
      </c>
      <c r="E112" s="16">
        <v>600</v>
      </c>
      <c r="F112" s="16" t="s">
        <v>3164</v>
      </c>
      <c r="G112" s="16"/>
      <c r="H112" s="16" t="s">
        <v>494</v>
      </c>
      <c r="I112" s="90"/>
      <c r="J112" s="90"/>
      <c r="K112" s="16" t="s">
        <v>19</v>
      </c>
      <c r="L112" s="16"/>
      <c r="M112" s="35"/>
      <c r="N112" s="43">
        <v>69</v>
      </c>
      <c r="O112" s="17" t="s">
        <v>100</v>
      </c>
      <c r="P112" s="44" t="s">
        <v>806</v>
      </c>
      <c r="Q112" s="49" t="s">
        <v>24</v>
      </c>
      <c r="R112" s="18"/>
      <c r="S112" s="18"/>
      <c r="T112" s="50"/>
      <c r="U112" s="55"/>
      <c r="V112" s="19">
        <v>680</v>
      </c>
      <c r="W112" s="56">
        <v>670</v>
      </c>
      <c r="X112" s="61"/>
      <c r="Y112" s="20"/>
      <c r="Z112" s="20">
        <f>0.7*1000</f>
        <v>700</v>
      </c>
      <c r="AA112" s="20"/>
      <c r="AB112" s="20"/>
      <c r="AC112" s="20" t="s">
        <v>2137</v>
      </c>
      <c r="AD112" s="20">
        <v>0.9</v>
      </c>
      <c r="AE112" s="20"/>
      <c r="AF112" s="20"/>
      <c r="AG112" s="20"/>
      <c r="AH112" s="20"/>
      <c r="AI112" s="20"/>
      <c r="AJ112" s="62"/>
      <c r="AK112" s="67" t="s">
        <v>808</v>
      </c>
      <c r="AL112" s="21"/>
      <c r="AM112" s="21"/>
      <c r="AN112" s="68" t="s">
        <v>809</v>
      </c>
      <c r="AO112" s="72" t="s">
        <v>807</v>
      </c>
      <c r="AP112" s="98" t="str" cm="1">
        <f t="array" aca="1" ref="AP112" ca="1">INDIRECT(ADDRESS(CELL("row", INDEX('Drugs properties'!$A:$A, MATCH($D112, 'Drugs properties'!$A:$A, 0), 0)), 2, 4, TRUE, "Drugs properties"))</f>
        <v>CCCCC1=C(C2=CC=CC=C2O1)C(=O)C3=CC(=C(C(=C3)I)OCCN(CC)CC)I</v>
      </c>
      <c r="AQ112" s="98" cm="1">
        <f t="array" aca="1" ref="AQ112" ca="1">INDIRECT(ADDRESS(CELL("row", INDEX('Drugs properties'!$A:$A, MATCH($D112, 'Drugs properties'!$A:$A, 0), 0)), 3, 4, TRUE, "Drugs properties"))</f>
        <v>645.30999999999995</v>
      </c>
      <c r="AR112" s="98" cm="1">
        <f t="array" aca="1" ref="AR112" ca="1">INDIRECT(ADDRESS(CELL("row", INDEX('Drugs properties'!$A:$A, MATCH($D112, 'Drugs properties'!$A:$A, 0), 0)), 4, 4, TRUE, "Drugs properties"))</f>
        <v>42.68</v>
      </c>
      <c r="AS112" s="98" cm="1">
        <f t="array" aca="1" ref="AS112" ca="1">INDIRECT(ADDRESS(CELL("row", INDEX('Drugs properties'!$A:$A, MATCH($D112, 'Drugs properties'!$A:$A, 0), 0)), 5, 4, TRUE, "Drugs properties"))</f>
        <v>6.49</v>
      </c>
      <c r="AT112" s="98" cm="1">
        <f t="array" aca="1" ref="AT112" ca="1">INDIRECT(ADDRESS(CELL("row", INDEX('Drugs properties'!$A:$A, MATCH($D112, 'Drugs properties'!$A:$A, 0), 0)), 6, 4, TRUE, "Drugs properties"))</f>
        <v>4</v>
      </c>
      <c r="AU112" s="98" cm="1">
        <f t="array" aca="1" ref="AU112" ca="1">INDIRECT(ADDRESS(CELL("row", INDEX('Drugs properties'!$A:$A, MATCH($D112, 'Drugs properties'!$A:$A, 0), 0)), 7, 4, TRUE, "Drugs properties"))</f>
        <v>0</v>
      </c>
      <c r="AV112" s="98" cm="1">
        <f t="array" aca="1" ref="AV112" ca="1">INDIRECT(ADDRESS(CELL("row", INDEX('Drugs properties'!$A:$A, MATCH($D112, 'Drugs properties'!$A:$A, 0), 0)), 8, 4, TRUE, "Drugs properties"))</f>
        <v>11</v>
      </c>
      <c r="AW112" s="98" cm="1">
        <f t="array" aca="1" ref="AW112" ca="1">INDIRECT(ADDRESS(CELL("row", INDEX('Drugs properties'!$A:$A, MATCH($D112, 'Drugs properties'!$A:$A, 0), 0)), 9, 4, TRUE, "Drugs properties"))</f>
        <v>31</v>
      </c>
      <c r="AX112" s="105" cm="1">
        <f t="array" aca="1" ref="AX112" ca="1">INDIRECT(ADDRESS(CELL("row", INDEX('Drugs properties'!$A:$A, MATCH($D112, 'Drugs properties'!$A:$A, 0), 0)), 11, 4, TRUE, "Drugs properties"))</f>
        <v>33532</v>
      </c>
      <c r="AY112" s="102" cm="1">
        <f t="array" aca="1" ref="AY112" ca="1">INDIRECT(ADDRESS(CELL("row", INDEX('Drugs properties'!$A:$A, MATCH($D112, 'Drugs properties'!$A:$A, 0), 0)), 12, 4, TRUE, "Drugs properties"))</f>
        <v>9543</v>
      </c>
      <c r="AZ112" s="102" cm="1">
        <f t="array" aca="1" ref="AZ112" ca="1">INDIRECT(ADDRESS(CELL("row", INDEX('Drugs properties'!$A:$A, MATCH($D112, 'Drugs properties'!$A:$A, 0), 0)), 13, 4, TRUE, "Drugs properties"))</f>
        <v>845</v>
      </c>
      <c r="BA112" s="109" cm="1">
        <f t="array" aca="1" ref="BA112" ca="1">INDIRECT(ADDRESS(CELL("row", INDEX('Drugs properties'!$A:$A, MATCH($D112, 'Drugs properties'!$A:$A, 0), 0)), 14, 4, TRUE, "Drugs properties"))</f>
        <v>56</v>
      </c>
    </row>
    <row r="113" spans="1:53" s="3" customFormat="1" ht="120" x14ac:dyDescent="0.25">
      <c r="A113" s="15">
        <v>111</v>
      </c>
      <c r="B113" s="15" t="s">
        <v>231</v>
      </c>
      <c r="C113" s="32">
        <v>3709557</v>
      </c>
      <c r="D113" s="80" t="s">
        <v>69</v>
      </c>
      <c r="E113" s="16">
        <v>600</v>
      </c>
      <c r="F113" s="16" t="s">
        <v>3165</v>
      </c>
      <c r="G113" s="16"/>
      <c r="H113" s="16" t="s">
        <v>811</v>
      </c>
      <c r="I113" s="16"/>
      <c r="J113" s="16"/>
      <c r="K113" s="16"/>
      <c r="L113" s="16"/>
      <c r="M113" s="35"/>
      <c r="N113" s="43">
        <v>33</v>
      </c>
      <c r="O113" s="17" t="s">
        <v>100</v>
      </c>
      <c r="P113" s="44" t="s">
        <v>810</v>
      </c>
      <c r="Q113" s="49" t="s">
        <v>24</v>
      </c>
      <c r="R113" s="18"/>
      <c r="S113" s="18"/>
      <c r="T113" s="50"/>
      <c r="U113" s="55"/>
      <c r="V113" s="19">
        <v>680</v>
      </c>
      <c r="W113" s="56">
        <v>600</v>
      </c>
      <c r="X113" s="61"/>
      <c r="Y113" s="20"/>
      <c r="Z113" s="20"/>
      <c r="AA113" s="20"/>
      <c r="AB113" s="20"/>
      <c r="AC113" s="20"/>
      <c r="AD113" s="20"/>
      <c r="AE113" s="20"/>
      <c r="AF113" s="20"/>
      <c r="AG113" s="20"/>
      <c r="AH113" s="20"/>
      <c r="AI113" s="20"/>
      <c r="AJ113" s="62"/>
      <c r="AK113" s="67" t="s">
        <v>3497</v>
      </c>
      <c r="AL113" s="21" t="s">
        <v>24</v>
      </c>
      <c r="AM113" s="21" t="s">
        <v>405</v>
      </c>
      <c r="AN113" s="68"/>
      <c r="AO113" s="72" t="s">
        <v>812</v>
      </c>
      <c r="AP113" s="98" t="str" cm="1">
        <f t="array" aca="1" ref="AP113" ca="1">INDIRECT(ADDRESS(CELL("row", INDEX('Drugs properties'!$A:$A, MATCH($D113, 'Drugs properties'!$A:$A, 0), 0)), 2, 4, TRUE, "Drugs properties"))</f>
        <v>CCCCC1=C(C2=CC=CC=C2O1)C(=O)C3=CC(=C(C(=C3)I)OCCN(CC)CC)I</v>
      </c>
      <c r="AQ113" s="98" cm="1">
        <f t="array" aca="1" ref="AQ113" ca="1">INDIRECT(ADDRESS(CELL("row", INDEX('Drugs properties'!$A:$A, MATCH($D113, 'Drugs properties'!$A:$A, 0), 0)), 3, 4, TRUE, "Drugs properties"))</f>
        <v>645.30999999999995</v>
      </c>
      <c r="AR113" s="98" cm="1">
        <f t="array" aca="1" ref="AR113" ca="1">INDIRECT(ADDRESS(CELL("row", INDEX('Drugs properties'!$A:$A, MATCH($D113, 'Drugs properties'!$A:$A, 0), 0)), 4, 4, TRUE, "Drugs properties"))</f>
        <v>42.68</v>
      </c>
      <c r="AS113" s="98" cm="1">
        <f t="array" aca="1" ref="AS113" ca="1">INDIRECT(ADDRESS(CELL("row", INDEX('Drugs properties'!$A:$A, MATCH($D113, 'Drugs properties'!$A:$A, 0), 0)), 5, 4, TRUE, "Drugs properties"))</f>
        <v>6.49</v>
      </c>
      <c r="AT113" s="98" cm="1">
        <f t="array" aca="1" ref="AT113" ca="1">INDIRECT(ADDRESS(CELL("row", INDEX('Drugs properties'!$A:$A, MATCH($D113, 'Drugs properties'!$A:$A, 0), 0)), 6, 4, TRUE, "Drugs properties"))</f>
        <v>4</v>
      </c>
      <c r="AU113" s="98" cm="1">
        <f t="array" aca="1" ref="AU113" ca="1">INDIRECT(ADDRESS(CELL("row", INDEX('Drugs properties'!$A:$A, MATCH($D113, 'Drugs properties'!$A:$A, 0), 0)), 7, 4, TRUE, "Drugs properties"))</f>
        <v>0</v>
      </c>
      <c r="AV113" s="98" cm="1">
        <f t="array" aca="1" ref="AV113" ca="1">INDIRECT(ADDRESS(CELL("row", INDEX('Drugs properties'!$A:$A, MATCH($D113, 'Drugs properties'!$A:$A, 0), 0)), 8, 4, TRUE, "Drugs properties"))</f>
        <v>11</v>
      </c>
      <c r="AW113" s="98" cm="1">
        <f t="array" aca="1" ref="AW113" ca="1">INDIRECT(ADDRESS(CELL("row", INDEX('Drugs properties'!$A:$A, MATCH($D113, 'Drugs properties'!$A:$A, 0), 0)), 9, 4, TRUE, "Drugs properties"))</f>
        <v>31</v>
      </c>
      <c r="AX113" s="105" cm="1">
        <f t="array" aca="1" ref="AX113" ca="1">INDIRECT(ADDRESS(CELL("row", INDEX('Drugs properties'!$A:$A, MATCH($D113, 'Drugs properties'!$A:$A, 0), 0)), 11, 4, TRUE, "Drugs properties"))</f>
        <v>33532</v>
      </c>
      <c r="AY113" s="102" cm="1">
        <f t="array" aca="1" ref="AY113" ca="1">INDIRECT(ADDRESS(CELL("row", INDEX('Drugs properties'!$A:$A, MATCH($D113, 'Drugs properties'!$A:$A, 0), 0)), 12, 4, TRUE, "Drugs properties"))</f>
        <v>9543</v>
      </c>
      <c r="AZ113" s="102" cm="1">
        <f t="array" aca="1" ref="AZ113" ca="1">INDIRECT(ADDRESS(CELL("row", INDEX('Drugs properties'!$A:$A, MATCH($D113, 'Drugs properties'!$A:$A, 0), 0)), 13, 4, TRUE, "Drugs properties"))</f>
        <v>845</v>
      </c>
      <c r="BA113" s="109" cm="1">
        <f t="array" aca="1" ref="BA113" ca="1">INDIRECT(ADDRESS(CELL("row", INDEX('Drugs properties'!$A:$A, MATCH($D113, 'Drugs properties'!$A:$A, 0), 0)), 14, 4, TRUE, "Drugs properties"))</f>
        <v>56</v>
      </c>
    </row>
    <row r="114" spans="1:53" s="3" customFormat="1" ht="195" x14ac:dyDescent="0.25">
      <c r="A114" s="15">
        <v>112</v>
      </c>
      <c r="B114" s="15" t="s">
        <v>237</v>
      </c>
      <c r="C114" s="32">
        <v>3751946</v>
      </c>
      <c r="D114" s="34" t="s">
        <v>1756</v>
      </c>
      <c r="E114" s="16">
        <v>1000</v>
      </c>
      <c r="F114" s="16" t="s">
        <v>3159</v>
      </c>
      <c r="G114" s="16" t="s">
        <v>26</v>
      </c>
      <c r="H114" s="16"/>
      <c r="I114" s="16"/>
      <c r="J114" s="16"/>
      <c r="K114" s="16"/>
      <c r="L114" s="16"/>
      <c r="M114" s="35"/>
      <c r="N114" s="43">
        <v>56</v>
      </c>
      <c r="O114" s="17" t="s">
        <v>100</v>
      </c>
      <c r="P114" s="44" t="s">
        <v>238</v>
      </c>
      <c r="Q114" s="49" t="s">
        <v>24</v>
      </c>
      <c r="R114" s="18"/>
      <c r="S114" s="18"/>
      <c r="T114" s="50"/>
      <c r="U114" s="55"/>
      <c r="V114" s="19" t="s">
        <v>813</v>
      </c>
      <c r="W114" s="56" t="s">
        <v>814</v>
      </c>
      <c r="X114" s="61"/>
      <c r="Y114" s="20">
        <v>7.16</v>
      </c>
      <c r="Z114" s="20"/>
      <c r="AA114" s="20"/>
      <c r="AB114" s="20"/>
      <c r="AC114" s="20" t="s">
        <v>2138</v>
      </c>
      <c r="AD114" s="20"/>
      <c r="AE114" s="20">
        <v>9.0175999999999998</v>
      </c>
      <c r="AF114" s="20"/>
      <c r="AG114" s="20"/>
      <c r="AH114" s="20"/>
      <c r="AI114" s="20"/>
      <c r="AJ114" s="62"/>
      <c r="AK114" s="67" t="s">
        <v>815</v>
      </c>
      <c r="AL114" s="21"/>
      <c r="AM114" s="21"/>
      <c r="AN114" s="68"/>
      <c r="AO114" s="72" t="s">
        <v>2139</v>
      </c>
      <c r="AP114" s="98" t="str" cm="1">
        <f t="array" aca="1" ref="AP114" ca="1">INDIRECT(ADDRESS(CELL("row", INDEX('Drugs properties'!$A:$A, MATCH($D114, 'Drugs properties'!$A:$A, 0), 0)), 2, 4, TRUE, "Drugs properties"))</f>
        <v>CCC1C(C(C(C(=O)C(CC(C(C(C(C(C(=O)O1)C)OC2CC(C(C(O2)C)O)(C)OC)C)OC3C(C(CC(O3)C)N(C)C)O)(C)O)C)C)O)(C)O.C(C1C(C(C(C(O1)OC(C(CO)O)C(C(C(=O)O)O)O)O)O)O)O</v>
      </c>
      <c r="AQ114" s="98" cm="1">
        <f t="array" aca="1" ref="AQ114" ca="1">INDIRECT(ADDRESS(CELL("row", INDEX('Drugs properties'!$A:$A, MATCH($D114, 'Drugs properties'!$A:$A, 0), 0)), 3, 4, TRUE, "Drugs properties"))</f>
        <v>1092.22</v>
      </c>
      <c r="AR114" s="98" cm="1">
        <f t="array" aca="1" ref="AR114" ca="1">INDIRECT(ADDRESS(CELL("row", INDEX('Drugs properties'!$A:$A, MATCH($D114, 'Drugs properties'!$A:$A, 0), 0)), 4, 4, TRUE, "Drugs properties"))</f>
        <v>411.51</v>
      </c>
      <c r="AS114" s="98" cm="1">
        <f t="array" aca="1" ref="AS114" ca="1">INDIRECT(ADDRESS(CELL("row", INDEX('Drugs properties'!$A:$A, MATCH($D114, 'Drugs properties'!$A:$A, 0), 0)), 5, 4, TRUE, "Drugs properties"))</f>
        <v>-1.99</v>
      </c>
      <c r="AT114" s="98" cm="1">
        <f t="array" aca="1" ref="AT114" ca="1">INDIRECT(ADDRESS(CELL("row", INDEX('Drugs properties'!$A:$A, MATCH($D114, 'Drugs properties'!$A:$A, 0), 0)), 6, 4, TRUE, "Drugs properties"))</f>
        <v>26</v>
      </c>
      <c r="AU114" s="98" cm="1">
        <f t="array" aca="1" ref="AU114" ca="1">INDIRECT(ADDRESS(CELL("row", INDEX('Drugs properties'!$A:$A, MATCH($D114, 'Drugs properties'!$A:$A, 0), 0)), 7, 4, TRUE, "Drugs properties"))</f>
        <v>14</v>
      </c>
      <c r="AV114" s="98" cm="1">
        <f t="array" aca="1" ref="AV114" ca="1">INDIRECT(ADDRESS(CELL("row", INDEX('Drugs properties'!$A:$A, MATCH($D114, 'Drugs properties'!$A:$A, 0), 0)), 8, 4, TRUE, "Drugs properties"))</f>
        <v>15</v>
      </c>
      <c r="AW114" s="98" cm="1">
        <f t="array" aca="1" ref="AW114" ca="1">INDIRECT(ADDRESS(CELL("row", INDEX('Drugs properties'!$A:$A, MATCH($D114, 'Drugs properties'!$A:$A, 0), 0)), 9, 4, TRUE, "Drugs properties"))</f>
        <v>75</v>
      </c>
      <c r="AX114" s="105" cm="1">
        <f t="array" aca="1" ref="AX114" ca="1">INDIRECT(ADDRESS(CELL("row", INDEX('Drugs properties'!$A:$A, MATCH($D114, 'Drugs properties'!$A:$A, 0), 0)), 11, 4, TRUE, "Drugs properties"))</f>
        <v>915</v>
      </c>
      <c r="AY114" s="102" cm="1">
        <f t="array" aca="1" ref="AY114" ca="1">INDIRECT(ADDRESS(CELL("row", INDEX('Drugs properties'!$A:$A, MATCH($D114, 'Drugs properties'!$A:$A, 0), 0)), 12, 4, TRUE, "Drugs properties"))</f>
        <v>116</v>
      </c>
      <c r="AZ114" s="102" cm="1">
        <f t="array" aca="1" ref="AZ114" ca="1">INDIRECT(ADDRESS(CELL("row", INDEX('Drugs properties'!$A:$A, MATCH($D114, 'Drugs properties'!$A:$A, 0), 0)), 13, 4, TRUE, "Drugs properties"))</f>
        <v>21</v>
      </c>
      <c r="BA114" s="109" cm="1">
        <f t="array" aca="1" ref="BA114" ca="1">INDIRECT(ADDRESS(CELL("row", INDEX('Drugs properties'!$A:$A, MATCH($D114, 'Drugs properties'!$A:$A, 0), 0)), 14, 4, TRUE, "Drugs properties"))</f>
        <v>3</v>
      </c>
    </row>
    <row r="115" spans="1:53" s="4" customFormat="1" ht="90" x14ac:dyDescent="0.25">
      <c r="A115" s="15">
        <v>113</v>
      </c>
      <c r="B115" s="22" t="s">
        <v>239</v>
      </c>
      <c r="C115" s="33">
        <v>30777457</v>
      </c>
      <c r="D115" s="36" t="s">
        <v>57</v>
      </c>
      <c r="E115" s="23">
        <v>20</v>
      </c>
      <c r="F115" s="23"/>
      <c r="G115" s="23"/>
      <c r="H115" s="23" t="s">
        <v>241</v>
      </c>
      <c r="I115" s="23" t="s">
        <v>24</v>
      </c>
      <c r="J115" s="23"/>
      <c r="K115" s="23"/>
      <c r="L115" s="23" t="s">
        <v>24</v>
      </c>
      <c r="M115" s="37"/>
      <c r="N115" s="45">
        <v>64</v>
      </c>
      <c r="O115" s="24" t="s">
        <v>96</v>
      </c>
      <c r="P115" s="46" t="s">
        <v>240</v>
      </c>
      <c r="Q115" s="51" t="s">
        <v>242</v>
      </c>
      <c r="R115" s="25">
        <v>34</v>
      </c>
      <c r="S115" s="25">
        <v>20</v>
      </c>
      <c r="T115" s="52"/>
      <c r="U115" s="57"/>
      <c r="V115" s="26"/>
      <c r="W115" s="58" t="s">
        <v>243</v>
      </c>
      <c r="X115" s="63"/>
      <c r="Y115" s="27"/>
      <c r="Z115" s="27">
        <v>8.1999999999999993</v>
      </c>
      <c r="AA115" s="27"/>
      <c r="AB115" s="27"/>
      <c r="AC115" s="27"/>
      <c r="AD115" s="27"/>
      <c r="AE115" s="27"/>
      <c r="AF115" s="27"/>
      <c r="AG115" s="27"/>
      <c r="AH115" s="27"/>
      <c r="AI115" s="27"/>
      <c r="AJ115" s="64"/>
      <c r="AK115" s="69" t="s">
        <v>816</v>
      </c>
      <c r="AL115" s="28"/>
      <c r="AM115" s="28"/>
      <c r="AN115" s="70" t="s">
        <v>244</v>
      </c>
      <c r="AO115" s="73" t="s">
        <v>3411</v>
      </c>
      <c r="AP115" s="99" t="str" cm="1">
        <f t="array" aca="1" ref="AP115" ca="1">INDIRECT(ADDRESS(CELL("row", INDEX('Drugs properties'!$A:$A, MATCH($D115, 'Drugs properties'!$A:$A, 0), 0)), 2, 4, TRUE, "Drugs properties"))</f>
        <v>CN(C)C(=O)C(CCN1CCC(CC1)(C2=CC=C(C=C2)Cl)O)(C3=CC=CC=C3)C4=CC=CC=C4</v>
      </c>
      <c r="AQ115" s="99" cm="1">
        <f t="array" aca="1" ref="AQ115" ca="1">INDIRECT(ADDRESS(CELL("row", INDEX('Drugs properties'!$A:$A, MATCH($D115, 'Drugs properties'!$A:$A, 0), 0)), 3, 4, TRUE, "Drugs properties"))</f>
        <v>477.04</v>
      </c>
      <c r="AR115" s="99" cm="1">
        <f t="array" aca="1" ref="AR115" ca="1">INDIRECT(ADDRESS(CELL("row", INDEX('Drugs properties'!$A:$A, MATCH($D115, 'Drugs properties'!$A:$A, 0), 0)), 4, 4, TRUE, "Drugs properties"))</f>
        <v>43.78</v>
      </c>
      <c r="AS115" s="99" cm="1">
        <f t="array" aca="1" ref="AS115" ca="1">INDIRECT(ADDRESS(CELL("row", INDEX('Drugs properties'!$A:$A, MATCH($D115, 'Drugs properties'!$A:$A, 0), 0)), 5, 4, TRUE, "Drugs properties"))</f>
        <v>4.67</v>
      </c>
      <c r="AT115" s="99" cm="1">
        <f t="array" aca="1" ref="AT115" ca="1">INDIRECT(ADDRESS(CELL("row", INDEX('Drugs properties'!$A:$A, MATCH($D115, 'Drugs properties'!$A:$A, 0), 0)), 6, 4, TRUE, "Drugs properties"))</f>
        <v>3</v>
      </c>
      <c r="AU115" s="99" cm="1">
        <f t="array" aca="1" ref="AU115" ca="1">INDIRECT(ADDRESS(CELL("row", INDEX('Drugs properties'!$A:$A, MATCH($D115, 'Drugs properties'!$A:$A, 0), 0)), 7, 4, TRUE, "Drugs properties"))</f>
        <v>1</v>
      </c>
      <c r="AV115" s="99" cm="1">
        <f t="array" aca="1" ref="AV115" ca="1">INDIRECT(ADDRESS(CELL("row", INDEX('Drugs properties'!$A:$A, MATCH($D115, 'Drugs properties'!$A:$A, 0), 0)), 8, 4, TRUE, "Drugs properties"))</f>
        <v>8</v>
      </c>
      <c r="AW115" s="99" cm="1">
        <f t="array" aca="1" ref="AW115" ca="1">INDIRECT(ADDRESS(CELL("row", INDEX('Drugs properties'!$A:$A, MATCH($D115, 'Drugs properties'!$A:$A, 0), 0)), 9, 4, TRUE, "Drugs properties"))</f>
        <v>34</v>
      </c>
      <c r="AX115" s="106" cm="1">
        <f t="array" aca="1" ref="AX115" ca="1">INDIRECT(ADDRESS(CELL("row", INDEX('Drugs properties'!$A:$A, MATCH($D115, 'Drugs properties'!$A:$A, 0), 0)), 11, 4, TRUE, "Drugs properties"))</f>
        <v>18116</v>
      </c>
      <c r="AY115" s="107" cm="1">
        <f t="array" aca="1" ref="AY115" ca="1">INDIRECT(ADDRESS(CELL("row", INDEX('Drugs properties'!$A:$A, MATCH($D115, 'Drugs properties'!$A:$A, 0), 0)), 12, 4, TRUE, "Drugs properties"))</f>
        <v>1613</v>
      </c>
      <c r="AZ115" s="107" cm="1">
        <f t="array" aca="1" ref="AZ115" ca="1">INDIRECT(ADDRESS(CELL("row", INDEX('Drugs properties'!$A:$A, MATCH($D115, 'Drugs properties'!$A:$A, 0), 0)), 13, 4, TRUE, "Drugs properties"))</f>
        <v>280</v>
      </c>
      <c r="BA115" s="110" cm="1">
        <f t="array" aca="1" ref="BA115" ca="1">INDIRECT(ADDRESS(CELL("row", INDEX('Drugs properties'!$A:$A, MATCH($D115, 'Drugs properties'!$A:$A, 0), 0)), 14, 4, TRUE, "Drugs properties"))</f>
        <v>21</v>
      </c>
    </row>
    <row r="116" spans="1:53" s="3" customFormat="1" ht="120" x14ac:dyDescent="0.25">
      <c r="A116" s="15">
        <v>114</v>
      </c>
      <c r="B116" s="15" t="s">
        <v>246</v>
      </c>
      <c r="C116" s="32">
        <v>23409733</v>
      </c>
      <c r="D116" s="34" t="s">
        <v>277</v>
      </c>
      <c r="E116" s="16">
        <v>500</v>
      </c>
      <c r="F116" s="16" t="s">
        <v>3166</v>
      </c>
      <c r="G116" s="16"/>
      <c r="H116" s="16" t="s">
        <v>817</v>
      </c>
      <c r="I116" s="16"/>
      <c r="J116" s="16" t="s">
        <v>3321</v>
      </c>
      <c r="K116" s="16"/>
      <c r="L116" s="16"/>
      <c r="M116" s="35"/>
      <c r="N116" s="43">
        <v>56</v>
      </c>
      <c r="O116" s="17" t="s">
        <v>100</v>
      </c>
      <c r="P116" s="44" t="s">
        <v>247</v>
      </c>
      <c r="Q116" s="49"/>
      <c r="R116" s="18">
        <v>43</v>
      </c>
      <c r="S116" s="18"/>
      <c r="T116" s="50"/>
      <c r="U116" s="55" t="s">
        <v>323</v>
      </c>
      <c r="V116" s="19">
        <v>580</v>
      </c>
      <c r="W116" s="56">
        <v>497</v>
      </c>
      <c r="X116" s="61"/>
      <c r="Y116" s="20"/>
      <c r="Z116" s="20"/>
      <c r="AA116" s="20"/>
      <c r="AB116" s="20"/>
      <c r="AC116" s="20"/>
      <c r="AD116" s="20"/>
      <c r="AE116" s="20"/>
      <c r="AF116" s="20"/>
      <c r="AG116" s="20"/>
      <c r="AH116" s="20"/>
      <c r="AI116" s="20"/>
      <c r="AJ116" s="62"/>
      <c r="AK116" s="67" t="s">
        <v>818</v>
      </c>
      <c r="AL116" s="21"/>
      <c r="AM116" s="21"/>
      <c r="AN116" s="68"/>
      <c r="AO116" s="72" t="s">
        <v>819</v>
      </c>
      <c r="AP116" s="98" t="str" cm="1">
        <f t="array" aca="1" ref="AP116" ca="1">INDIRECT(ADDRESS(CELL("row", INDEX('Drugs properties'!$A:$A, MATCH($D116, 'Drugs properties'!$A:$A, 0), 0)), 2, 4, TRUE, "Drugs properties"))</f>
        <v>CCN(CC)CCCC(C)NC1=C2C=CC(=CC2=NC=C1)Cl</v>
      </c>
      <c r="AQ116" s="98" cm="1">
        <f t="array" aca="1" ref="AQ116" ca="1">INDIRECT(ADDRESS(CELL("row", INDEX('Drugs properties'!$A:$A, MATCH($D116, 'Drugs properties'!$A:$A, 0), 0)), 3, 4, TRUE, "Drugs properties"))</f>
        <v>319.87</v>
      </c>
      <c r="AR116" s="98" cm="1">
        <f t="array" aca="1" ref="AR116" ca="1">INDIRECT(ADDRESS(CELL("row", INDEX('Drugs properties'!$A:$A, MATCH($D116, 'Drugs properties'!$A:$A, 0), 0)), 4, 4, TRUE, "Drugs properties"))</f>
        <v>28.16</v>
      </c>
      <c r="AS116" s="98" cm="1">
        <f t="array" aca="1" ref="AS116" ca="1">INDIRECT(ADDRESS(CELL("row", INDEX('Drugs properties'!$A:$A, MATCH($D116, 'Drugs properties'!$A:$A, 0), 0)), 5, 4, TRUE, "Drugs properties"))</f>
        <v>4.1500000000000004</v>
      </c>
      <c r="AT116" s="98" cm="1">
        <f t="array" aca="1" ref="AT116" ca="1">INDIRECT(ADDRESS(CELL("row", INDEX('Drugs properties'!$A:$A, MATCH($D116, 'Drugs properties'!$A:$A, 0), 0)), 6, 4, TRUE, "Drugs properties"))</f>
        <v>2</v>
      </c>
      <c r="AU116" s="98" cm="1">
        <f t="array" aca="1" ref="AU116" ca="1">INDIRECT(ADDRESS(CELL("row", INDEX('Drugs properties'!$A:$A, MATCH($D116, 'Drugs properties'!$A:$A, 0), 0)), 7, 4, TRUE, "Drugs properties"))</f>
        <v>1</v>
      </c>
      <c r="AV116" s="98" cm="1">
        <f t="array" aca="1" ref="AV116" ca="1">INDIRECT(ADDRESS(CELL("row", INDEX('Drugs properties'!$A:$A, MATCH($D116, 'Drugs properties'!$A:$A, 0), 0)), 8, 4, TRUE, "Drugs properties"))</f>
        <v>8</v>
      </c>
      <c r="AW116" s="98" cm="1">
        <f t="array" aca="1" ref="AW116" ca="1">INDIRECT(ADDRESS(CELL("row", INDEX('Drugs properties'!$A:$A, MATCH($D116, 'Drugs properties'!$A:$A, 0), 0)), 9, 4, TRUE, "Drugs properties"))</f>
        <v>22</v>
      </c>
      <c r="AX116" s="105" cm="1">
        <f t="array" aca="1" ref="AX116" ca="1">INDIRECT(ADDRESS(CELL("row", INDEX('Drugs properties'!$A:$A, MATCH($D116, 'Drugs properties'!$A:$A, 0), 0)), 11, 4, TRUE, "Drugs properties"))</f>
        <v>1004</v>
      </c>
      <c r="AY116" s="102" cm="1">
        <f t="array" aca="1" ref="AY116" ca="1">INDIRECT(ADDRESS(CELL("row", INDEX('Drugs properties'!$A:$A, MATCH($D116, 'Drugs properties'!$A:$A, 0), 0)), 12, 4, TRUE, "Drugs properties"))</f>
        <v>157</v>
      </c>
      <c r="AZ116" s="102" cm="1">
        <f t="array" aca="1" ref="AZ116" ca="1">INDIRECT(ADDRESS(CELL("row", INDEX('Drugs properties'!$A:$A, MATCH($D116, 'Drugs properties'!$A:$A, 0), 0)), 13, 4, TRUE, "Drugs properties"))</f>
        <v>17</v>
      </c>
      <c r="BA116" s="109" cm="1">
        <f t="array" aca="1" ref="BA116" ca="1">INDIRECT(ADDRESS(CELL("row", INDEX('Drugs properties'!$A:$A, MATCH($D116, 'Drugs properties'!$A:$A, 0), 0)), 14, 4, TRUE, "Drugs properties"))</f>
        <v>7</v>
      </c>
    </row>
    <row r="117" spans="1:53" s="3" customFormat="1" ht="90" x14ac:dyDescent="0.25">
      <c r="A117" s="15">
        <v>115</v>
      </c>
      <c r="B117" s="15" t="s">
        <v>251</v>
      </c>
      <c r="C117" s="32">
        <v>30997339</v>
      </c>
      <c r="D117" s="34" t="s">
        <v>57</v>
      </c>
      <c r="E117" s="16">
        <v>300</v>
      </c>
      <c r="F117" s="16" t="s">
        <v>3167</v>
      </c>
      <c r="G117" s="16" t="s">
        <v>19</v>
      </c>
      <c r="H117" s="16"/>
      <c r="I117" s="16"/>
      <c r="J117" s="16"/>
      <c r="K117" s="16"/>
      <c r="L117" s="16" t="s">
        <v>89</v>
      </c>
      <c r="M117" s="35"/>
      <c r="N117" s="43">
        <v>26</v>
      </c>
      <c r="O117" s="17" t="s">
        <v>96</v>
      </c>
      <c r="P117" s="44" t="s">
        <v>252</v>
      </c>
      <c r="Q117" s="49" t="s">
        <v>24</v>
      </c>
      <c r="R117" s="18"/>
      <c r="S117" s="18"/>
      <c r="T117" s="50"/>
      <c r="U117" s="55"/>
      <c r="V117" s="19"/>
      <c r="W117" s="56" t="s">
        <v>253</v>
      </c>
      <c r="X117" s="61" t="s">
        <v>24</v>
      </c>
      <c r="Y117" s="20"/>
      <c r="Z117" s="20">
        <v>70</v>
      </c>
      <c r="AA117" s="20" t="s">
        <v>820</v>
      </c>
      <c r="AB117" s="20"/>
      <c r="AC117" s="20"/>
      <c r="AD117" s="20"/>
      <c r="AE117" s="20"/>
      <c r="AF117" s="20"/>
      <c r="AG117" s="20"/>
      <c r="AH117" s="20"/>
      <c r="AI117" s="20"/>
      <c r="AJ117" s="62"/>
      <c r="AK117" s="67" t="s">
        <v>821</v>
      </c>
      <c r="AL117" s="21"/>
      <c r="AM117" s="21">
        <v>450</v>
      </c>
      <c r="AN117" s="68" t="s">
        <v>822</v>
      </c>
      <c r="AO117" s="72" t="s">
        <v>1603</v>
      </c>
      <c r="AP117" s="98" t="str" cm="1">
        <f t="array" aca="1" ref="AP117" ca="1">INDIRECT(ADDRESS(CELL("row", INDEX('Drugs properties'!$A:$A, MATCH($D117, 'Drugs properties'!$A:$A, 0), 0)), 2, 4, TRUE, "Drugs properties"))</f>
        <v>CN(C)C(=O)C(CCN1CCC(CC1)(C2=CC=C(C=C2)Cl)O)(C3=CC=CC=C3)C4=CC=CC=C4</v>
      </c>
      <c r="AQ117" s="98" cm="1">
        <f t="array" aca="1" ref="AQ117" ca="1">INDIRECT(ADDRESS(CELL("row", INDEX('Drugs properties'!$A:$A, MATCH($D117, 'Drugs properties'!$A:$A, 0), 0)), 3, 4, TRUE, "Drugs properties"))</f>
        <v>477.04</v>
      </c>
      <c r="AR117" s="98" cm="1">
        <f t="array" aca="1" ref="AR117" ca="1">INDIRECT(ADDRESS(CELL("row", INDEX('Drugs properties'!$A:$A, MATCH($D117, 'Drugs properties'!$A:$A, 0), 0)), 4, 4, TRUE, "Drugs properties"))</f>
        <v>43.78</v>
      </c>
      <c r="AS117" s="98" cm="1">
        <f t="array" aca="1" ref="AS117" ca="1">INDIRECT(ADDRESS(CELL("row", INDEX('Drugs properties'!$A:$A, MATCH($D117, 'Drugs properties'!$A:$A, 0), 0)), 5, 4, TRUE, "Drugs properties"))</f>
        <v>4.67</v>
      </c>
      <c r="AT117" s="98" cm="1">
        <f t="array" aca="1" ref="AT117" ca="1">INDIRECT(ADDRESS(CELL("row", INDEX('Drugs properties'!$A:$A, MATCH($D117, 'Drugs properties'!$A:$A, 0), 0)), 6, 4, TRUE, "Drugs properties"))</f>
        <v>3</v>
      </c>
      <c r="AU117" s="98" cm="1">
        <f t="array" aca="1" ref="AU117" ca="1">INDIRECT(ADDRESS(CELL("row", INDEX('Drugs properties'!$A:$A, MATCH($D117, 'Drugs properties'!$A:$A, 0), 0)), 7, 4, TRUE, "Drugs properties"))</f>
        <v>1</v>
      </c>
      <c r="AV117" s="98" cm="1">
        <f t="array" aca="1" ref="AV117" ca="1">INDIRECT(ADDRESS(CELL("row", INDEX('Drugs properties'!$A:$A, MATCH($D117, 'Drugs properties'!$A:$A, 0), 0)), 8, 4, TRUE, "Drugs properties"))</f>
        <v>8</v>
      </c>
      <c r="AW117" s="98" cm="1">
        <f t="array" aca="1" ref="AW117" ca="1">INDIRECT(ADDRESS(CELL("row", INDEX('Drugs properties'!$A:$A, MATCH($D117, 'Drugs properties'!$A:$A, 0), 0)), 9, 4, TRUE, "Drugs properties"))</f>
        <v>34</v>
      </c>
      <c r="AX117" s="105" cm="1">
        <f t="array" aca="1" ref="AX117" ca="1">INDIRECT(ADDRESS(CELL("row", INDEX('Drugs properties'!$A:$A, MATCH($D117, 'Drugs properties'!$A:$A, 0), 0)), 11, 4, TRUE, "Drugs properties"))</f>
        <v>18116</v>
      </c>
      <c r="AY117" s="102" cm="1">
        <f t="array" aca="1" ref="AY117" ca="1">INDIRECT(ADDRESS(CELL("row", INDEX('Drugs properties'!$A:$A, MATCH($D117, 'Drugs properties'!$A:$A, 0), 0)), 12, 4, TRUE, "Drugs properties"))</f>
        <v>1613</v>
      </c>
      <c r="AZ117" s="102" cm="1">
        <f t="array" aca="1" ref="AZ117" ca="1">INDIRECT(ADDRESS(CELL("row", INDEX('Drugs properties'!$A:$A, MATCH($D117, 'Drugs properties'!$A:$A, 0), 0)), 13, 4, TRUE, "Drugs properties"))</f>
        <v>280</v>
      </c>
      <c r="BA117" s="109" cm="1">
        <f t="array" aca="1" ref="BA117" ca="1">INDIRECT(ADDRESS(CELL("row", INDEX('Drugs properties'!$A:$A, MATCH($D117, 'Drugs properties'!$A:$A, 0), 0)), 14, 4, TRUE, "Drugs properties"))</f>
        <v>21</v>
      </c>
    </row>
    <row r="118" spans="1:53" s="3" customFormat="1" ht="195" x14ac:dyDescent="0.25">
      <c r="A118" s="15">
        <v>116</v>
      </c>
      <c r="B118" s="15" t="s">
        <v>261</v>
      </c>
      <c r="C118" s="32">
        <v>32850070</v>
      </c>
      <c r="D118" s="34" t="s">
        <v>57</v>
      </c>
      <c r="E118" s="16" t="s">
        <v>911</v>
      </c>
      <c r="F118" s="16" t="s">
        <v>3168</v>
      </c>
      <c r="G118" s="16" t="s">
        <v>19</v>
      </c>
      <c r="H118" s="16"/>
      <c r="I118" s="16"/>
      <c r="J118" s="16"/>
      <c r="K118" s="16"/>
      <c r="L118" s="16" t="s">
        <v>89</v>
      </c>
      <c r="M118" s="35"/>
      <c r="N118" s="43">
        <v>36</v>
      </c>
      <c r="O118" s="17" t="s">
        <v>96</v>
      </c>
      <c r="P118" s="44" t="s">
        <v>262</v>
      </c>
      <c r="Q118" s="49" t="s">
        <v>263</v>
      </c>
      <c r="R118" s="18">
        <v>68</v>
      </c>
      <c r="S118" s="18"/>
      <c r="T118" s="50"/>
      <c r="U118" s="55">
        <v>166</v>
      </c>
      <c r="V118" s="19"/>
      <c r="W118" s="56">
        <v>645</v>
      </c>
      <c r="X118" s="61"/>
      <c r="Y118" s="20"/>
      <c r="Z118" s="20"/>
      <c r="AA118" s="20"/>
      <c r="AB118" s="20"/>
      <c r="AC118" s="20">
        <v>3.4</v>
      </c>
      <c r="AD118" s="20">
        <v>1.2343</v>
      </c>
      <c r="AE118" s="20">
        <v>10.8</v>
      </c>
      <c r="AF118" s="20"/>
      <c r="AG118" s="20"/>
      <c r="AH118" s="20"/>
      <c r="AI118" s="20">
        <v>21</v>
      </c>
      <c r="AJ118" s="62">
        <v>1.84</v>
      </c>
      <c r="AK118" s="67" t="s">
        <v>825</v>
      </c>
      <c r="AL118" s="21"/>
      <c r="AM118" s="21"/>
      <c r="AN118" s="68" t="s">
        <v>826</v>
      </c>
      <c r="AO118" s="72" t="s">
        <v>824</v>
      </c>
      <c r="AP118" s="98" t="str" cm="1">
        <f t="array" aca="1" ref="AP118" ca="1">INDIRECT(ADDRESS(CELL("row", INDEX('Drugs properties'!$A:$A, MATCH($D118, 'Drugs properties'!$A:$A, 0), 0)), 2, 4, TRUE, "Drugs properties"))</f>
        <v>CN(C)C(=O)C(CCN1CCC(CC1)(C2=CC=C(C=C2)Cl)O)(C3=CC=CC=C3)C4=CC=CC=C4</v>
      </c>
      <c r="AQ118" s="98" cm="1">
        <f t="array" aca="1" ref="AQ118" ca="1">INDIRECT(ADDRESS(CELL("row", INDEX('Drugs properties'!$A:$A, MATCH($D118, 'Drugs properties'!$A:$A, 0), 0)), 3, 4, TRUE, "Drugs properties"))</f>
        <v>477.04</v>
      </c>
      <c r="AR118" s="98" cm="1">
        <f t="array" aca="1" ref="AR118" ca="1">INDIRECT(ADDRESS(CELL("row", INDEX('Drugs properties'!$A:$A, MATCH($D118, 'Drugs properties'!$A:$A, 0), 0)), 4, 4, TRUE, "Drugs properties"))</f>
        <v>43.78</v>
      </c>
      <c r="AS118" s="98" cm="1">
        <f t="array" aca="1" ref="AS118" ca="1">INDIRECT(ADDRESS(CELL("row", INDEX('Drugs properties'!$A:$A, MATCH($D118, 'Drugs properties'!$A:$A, 0), 0)), 5, 4, TRUE, "Drugs properties"))</f>
        <v>4.67</v>
      </c>
      <c r="AT118" s="98" cm="1">
        <f t="array" aca="1" ref="AT118" ca="1">INDIRECT(ADDRESS(CELL("row", INDEX('Drugs properties'!$A:$A, MATCH($D118, 'Drugs properties'!$A:$A, 0), 0)), 6, 4, TRUE, "Drugs properties"))</f>
        <v>3</v>
      </c>
      <c r="AU118" s="98" cm="1">
        <f t="array" aca="1" ref="AU118" ca="1">INDIRECT(ADDRESS(CELL("row", INDEX('Drugs properties'!$A:$A, MATCH($D118, 'Drugs properties'!$A:$A, 0), 0)), 7, 4, TRUE, "Drugs properties"))</f>
        <v>1</v>
      </c>
      <c r="AV118" s="98" cm="1">
        <f t="array" aca="1" ref="AV118" ca="1">INDIRECT(ADDRESS(CELL("row", INDEX('Drugs properties'!$A:$A, MATCH($D118, 'Drugs properties'!$A:$A, 0), 0)), 8, 4, TRUE, "Drugs properties"))</f>
        <v>8</v>
      </c>
      <c r="AW118" s="98" cm="1">
        <f t="array" aca="1" ref="AW118" ca="1">INDIRECT(ADDRESS(CELL("row", INDEX('Drugs properties'!$A:$A, MATCH($D118, 'Drugs properties'!$A:$A, 0), 0)), 9, 4, TRUE, "Drugs properties"))</f>
        <v>34</v>
      </c>
      <c r="AX118" s="105" cm="1">
        <f t="array" aca="1" ref="AX118" ca="1">INDIRECT(ADDRESS(CELL("row", INDEX('Drugs properties'!$A:$A, MATCH($D118, 'Drugs properties'!$A:$A, 0), 0)), 11, 4, TRUE, "Drugs properties"))</f>
        <v>18116</v>
      </c>
      <c r="AY118" s="102" cm="1">
        <f t="array" aca="1" ref="AY118" ca="1">INDIRECT(ADDRESS(CELL("row", INDEX('Drugs properties'!$A:$A, MATCH($D118, 'Drugs properties'!$A:$A, 0), 0)), 12, 4, TRUE, "Drugs properties"))</f>
        <v>1613</v>
      </c>
      <c r="AZ118" s="102" cm="1">
        <f t="array" aca="1" ref="AZ118" ca="1">INDIRECT(ADDRESS(CELL("row", INDEX('Drugs properties'!$A:$A, MATCH($D118, 'Drugs properties'!$A:$A, 0), 0)), 13, 4, TRUE, "Drugs properties"))</f>
        <v>280</v>
      </c>
      <c r="BA118" s="109" cm="1">
        <f t="array" aca="1" ref="BA118" ca="1">INDIRECT(ADDRESS(CELL("row", INDEX('Drugs properties'!$A:$A, MATCH($D118, 'Drugs properties'!$A:$A, 0), 0)), 14, 4, TRUE, "Drugs properties"))</f>
        <v>21</v>
      </c>
    </row>
    <row r="119" spans="1:53" s="3" customFormat="1" ht="150" x14ac:dyDescent="0.25">
      <c r="A119" s="15">
        <v>117</v>
      </c>
      <c r="B119" s="15" t="s">
        <v>265</v>
      </c>
      <c r="C119" s="32">
        <v>19655286</v>
      </c>
      <c r="D119" s="34" t="s">
        <v>1757</v>
      </c>
      <c r="E119" s="16" t="s">
        <v>911</v>
      </c>
      <c r="F119" s="16"/>
      <c r="G119" s="16"/>
      <c r="H119" s="16"/>
      <c r="I119" s="16"/>
      <c r="J119" s="16"/>
      <c r="K119" s="16"/>
      <c r="L119" s="16" t="s">
        <v>89</v>
      </c>
      <c r="M119" s="35" t="s">
        <v>89</v>
      </c>
      <c r="N119" s="43">
        <v>44</v>
      </c>
      <c r="O119" s="17" t="s">
        <v>100</v>
      </c>
      <c r="P119" s="44" t="s">
        <v>266</v>
      </c>
      <c r="Q119" s="49" t="s">
        <v>267</v>
      </c>
      <c r="R119" s="18">
        <v>62</v>
      </c>
      <c r="S119" s="18">
        <v>22</v>
      </c>
      <c r="T119" s="50">
        <v>37.299999999999997</v>
      </c>
      <c r="U119" s="55"/>
      <c r="V119" s="19"/>
      <c r="W119" s="56">
        <v>657</v>
      </c>
      <c r="X119" s="61"/>
      <c r="Y119" s="20"/>
      <c r="Z119" s="20"/>
      <c r="AA119" s="20"/>
      <c r="AB119" s="20">
        <v>141</v>
      </c>
      <c r="AC119" s="20">
        <v>4</v>
      </c>
      <c r="AD119" s="20">
        <f>3.5/2</f>
        <v>1.75</v>
      </c>
      <c r="AE119" s="20"/>
      <c r="AF119" s="20">
        <v>110</v>
      </c>
      <c r="AG119" s="20">
        <v>27</v>
      </c>
      <c r="AH119" s="20"/>
      <c r="AI119" s="20">
        <v>47</v>
      </c>
      <c r="AJ119" s="62">
        <v>1.2</v>
      </c>
      <c r="AK119" s="67" t="s">
        <v>828</v>
      </c>
      <c r="AL119" s="21"/>
      <c r="AM119" s="21" t="s">
        <v>830</v>
      </c>
      <c r="AN119" s="68" t="s">
        <v>829</v>
      </c>
      <c r="AO119" s="72" t="s">
        <v>827</v>
      </c>
      <c r="AP119" s="98" t="str" cm="1">
        <f t="array" aca="1" ref="AP119" ca="1">INDIRECT(ADDRESS(CELL("row", INDEX('Drugs properties'!$A:$A, MATCH($D119, 'Drugs properties'!$A:$A, 0), 0)), 2, 4, TRUE, "Drugs properties"))</f>
        <v>CN1C2CCC1C(C(C2)OC(=O)C3=CC=CC=C3)C(=O)OC</v>
      </c>
      <c r="AQ119" s="98" cm="1">
        <f t="array" aca="1" ref="AQ119" ca="1">INDIRECT(ADDRESS(CELL("row", INDEX('Drugs properties'!$A:$A, MATCH($D119, 'Drugs properties'!$A:$A, 0), 0)), 3, 4, TRUE, "Drugs properties"))</f>
        <v>303.35000000000002</v>
      </c>
      <c r="AR119" s="98" cm="1">
        <f t="array" aca="1" ref="AR119" ca="1">INDIRECT(ADDRESS(CELL("row", INDEX('Drugs properties'!$A:$A, MATCH($D119, 'Drugs properties'!$A:$A, 0), 0)), 4, 4, TRUE, "Drugs properties"))</f>
        <v>55.84</v>
      </c>
      <c r="AS119" s="98" cm="1">
        <f t="array" aca="1" ref="AS119" ca="1">INDIRECT(ADDRESS(CELL("row", INDEX('Drugs properties'!$A:$A, MATCH($D119, 'Drugs properties'!$A:$A, 0), 0)), 5, 4, TRUE, "Drugs properties"))</f>
        <v>2.16</v>
      </c>
      <c r="AT119" s="98" cm="1">
        <f t="array" aca="1" ref="AT119" ca="1">INDIRECT(ADDRESS(CELL("row", INDEX('Drugs properties'!$A:$A, MATCH($D119, 'Drugs properties'!$A:$A, 0), 0)), 6, 4, TRUE, "Drugs properties"))</f>
        <v>5</v>
      </c>
      <c r="AU119" s="98" cm="1">
        <f t="array" aca="1" ref="AU119" ca="1">INDIRECT(ADDRESS(CELL("row", INDEX('Drugs properties'!$A:$A, MATCH($D119, 'Drugs properties'!$A:$A, 0), 0)), 7, 4, TRUE, "Drugs properties"))</f>
        <v>0</v>
      </c>
      <c r="AV119" s="98" cm="1">
        <f t="array" aca="1" ref="AV119" ca="1">INDIRECT(ADDRESS(CELL("row", INDEX('Drugs properties'!$A:$A, MATCH($D119, 'Drugs properties'!$A:$A, 0), 0)), 8, 4, TRUE, "Drugs properties"))</f>
        <v>5</v>
      </c>
      <c r="AW119" s="98" cm="1">
        <f t="array" aca="1" ref="AW119" ca="1">INDIRECT(ADDRESS(CELL("row", INDEX('Drugs properties'!$A:$A, MATCH($D119, 'Drugs properties'!$A:$A, 0), 0)), 9, 4, TRUE, "Drugs properties"))</f>
        <v>22</v>
      </c>
      <c r="AX119" s="105" cm="1">
        <f t="array" aca="1" ref="AX119" ca="1">INDIRECT(ADDRESS(CELL("row", INDEX('Drugs properties'!$A:$A, MATCH($D119, 'Drugs properties'!$A:$A, 0), 0)), 11, 4, TRUE, "Drugs properties"))</f>
        <v>10723</v>
      </c>
      <c r="AY119" s="102" cm="1">
        <f t="array" aca="1" ref="AY119" ca="1">INDIRECT(ADDRESS(CELL("row", INDEX('Drugs properties'!$A:$A, MATCH($D119, 'Drugs properties'!$A:$A, 0), 0)), 12, 4, TRUE, "Drugs properties"))</f>
        <v>2256</v>
      </c>
      <c r="AZ119" s="102" cm="1">
        <f t="array" aca="1" ref="AZ119" ca="1">INDIRECT(ADDRESS(CELL("row", INDEX('Drugs properties'!$A:$A, MATCH($D119, 'Drugs properties'!$A:$A, 0), 0)), 13, 4, TRUE, "Drugs properties"))</f>
        <v>31</v>
      </c>
      <c r="BA119" s="109" cm="1">
        <f t="array" aca="1" ref="BA119" ca="1">INDIRECT(ADDRESS(CELL("row", INDEX('Drugs properties'!$A:$A, MATCH($D119, 'Drugs properties'!$A:$A, 0), 0)), 14, 4, TRUE, "Drugs properties"))</f>
        <v>15</v>
      </c>
    </row>
    <row r="120" spans="1:53" s="3" customFormat="1" ht="300" x14ac:dyDescent="0.25">
      <c r="A120" s="15">
        <v>118</v>
      </c>
      <c r="B120" s="15" t="s">
        <v>271</v>
      </c>
      <c r="C120" s="32">
        <v>31020182</v>
      </c>
      <c r="D120" s="34" t="s">
        <v>49</v>
      </c>
      <c r="E120" s="16">
        <v>40</v>
      </c>
      <c r="F120" s="16"/>
      <c r="G120" s="16" t="s">
        <v>19</v>
      </c>
      <c r="H120" s="16" t="s">
        <v>831</v>
      </c>
      <c r="I120" s="16"/>
      <c r="J120" s="16" t="s">
        <v>832</v>
      </c>
      <c r="K120" s="16" t="s">
        <v>273</v>
      </c>
      <c r="L120" s="16"/>
      <c r="M120" s="35" t="s">
        <v>24</v>
      </c>
      <c r="N120" s="43">
        <v>54</v>
      </c>
      <c r="O120" s="17" t="s">
        <v>100</v>
      </c>
      <c r="P120" s="44" t="s">
        <v>272</v>
      </c>
      <c r="Q120" s="49" t="s">
        <v>24</v>
      </c>
      <c r="R120" s="18"/>
      <c r="S120" s="18"/>
      <c r="T120" s="50"/>
      <c r="U120" s="55"/>
      <c r="V120" s="19"/>
      <c r="W120" s="56">
        <v>640</v>
      </c>
      <c r="X120" s="61"/>
      <c r="Y120" s="20"/>
      <c r="Z120" s="20"/>
      <c r="AA120" s="20"/>
      <c r="AB120" s="20"/>
      <c r="AC120" s="20" t="s">
        <v>2140</v>
      </c>
      <c r="AD120" s="20">
        <v>1.01</v>
      </c>
      <c r="AE120" s="20"/>
      <c r="AF120" s="20"/>
      <c r="AG120" s="20"/>
      <c r="AH120" s="20"/>
      <c r="AI120" s="20"/>
      <c r="AJ120" s="62" t="s">
        <v>73</v>
      </c>
      <c r="AK120" s="67" t="s">
        <v>833</v>
      </c>
      <c r="AL120" s="21" t="s">
        <v>24</v>
      </c>
      <c r="AM120" s="21" t="s">
        <v>274</v>
      </c>
      <c r="AN120" s="68"/>
      <c r="AO120" s="72" t="s">
        <v>834</v>
      </c>
      <c r="AP120" s="98" t="str" cm="1">
        <f t="array" aca="1" ref="AP120" ca="1">INDIRECT(ADDRESS(CELL("row", INDEX('Drugs properties'!$A:$A, MATCH($D120, 'Drugs properties'!$A:$A, 0), 0)), 2, 4, TRUE, "Drugs properties"))</f>
        <v>CN(C)CCCC1(C2=C(CO1)C=C(C=C2)C#N)C3=CC=C(C=C3)F</v>
      </c>
      <c r="AQ120" s="98" cm="1">
        <f t="array" aca="1" ref="AQ120" ca="1">INDIRECT(ADDRESS(CELL("row", INDEX('Drugs properties'!$A:$A, MATCH($D120, 'Drugs properties'!$A:$A, 0), 0)), 3, 4, TRUE, "Drugs properties"))</f>
        <v>324.39</v>
      </c>
      <c r="AR120" s="98" cm="1">
        <f t="array" aca="1" ref="AR120" ca="1">INDIRECT(ADDRESS(CELL("row", INDEX('Drugs properties'!$A:$A, MATCH($D120, 'Drugs properties'!$A:$A, 0), 0)), 4, 4, TRUE, "Drugs properties"))</f>
        <v>36.26</v>
      </c>
      <c r="AS120" s="98" cm="1">
        <f t="array" aca="1" ref="AS120" ca="1">INDIRECT(ADDRESS(CELL("row", INDEX('Drugs properties'!$A:$A, MATCH($D120, 'Drugs properties'!$A:$A, 0), 0)), 5, 4, TRUE, "Drugs properties"))</f>
        <v>3.68</v>
      </c>
      <c r="AT120" s="98" cm="1">
        <f t="array" aca="1" ref="AT120" ca="1">INDIRECT(ADDRESS(CELL("row", INDEX('Drugs properties'!$A:$A, MATCH($D120, 'Drugs properties'!$A:$A, 0), 0)), 6, 4, TRUE, "Drugs properties"))</f>
        <v>4</v>
      </c>
      <c r="AU120" s="98" cm="1">
        <f t="array" aca="1" ref="AU120" ca="1">INDIRECT(ADDRESS(CELL("row", INDEX('Drugs properties'!$A:$A, MATCH($D120, 'Drugs properties'!$A:$A, 0), 0)), 7, 4, TRUE, "Drugs properties"))</f>
        <v>0</v>
      </c>
      <c r="AV120" s="98" cm="1">
        <f t="array" aca="1" ref="AV120" ca="1">INDIRECT(ADDRESS(CELL("row", INDEX('Drugs properties'!$A:$A, MATCH($D120, 'Drugs properties'!$A:$A, 0), 0)), 8, 4, TRUE, "Drugs properties"))</f>
        <v>5</v>
      </c>
      <c r="AW120" s="98" cm="1">
        <f t="array" aca="1" ref="AW120" ca="1">INDIRECT(ADDRESS(CELL("row", INDEX('Drugs properties'!$A:$A, MATCH($D120, 'Drugs properties'!$A:$A, 0), 0)), 9, 4, TRUE, "Drugs properties"))</f>
        <v>24</v>
      </c>
      <c r="AX120" s="105" cm="1">
        <f t="array" aca="1" ref="AX120" ca="1">INDIRECT(ADDRESS(CELL("row", INDEX('Drugs properties'!$A:$A, MATCH($D120, 'Drugs properties'!$A:$A, 0), 0)), 11, 4, TRUE, "Drugs properties"))</f>
        <v>44787</v>
      </c>
      <c r="AY120" s="102" cm="1">
        <f t="array" aca="1" ref="AY120" ca="1">INDIRECT(ADDRESS(CELL("row", INDEX('Drugs properties'!$A:$A, MATCH($D120, 'Drugs properties'!$A:$A, 0), 0)), 12, 4, TRUE, "Drugs properties"))</f>
        <v>6103</v>
      </c>
      <c r="AZ120" s="102" cm="1">
        <f t="array" aca="1" ref="AZ120" ca="1">INDIRECT(ADDRESS(CELL("row", INDEX('Drugs properties'!$A:$A, MATCH($D120, 'Drugs properties'!$A:$A, 0), 0)), 13, 4, TRUE, "Drugs properties"))</f>
        <v>332</v>
      </c>
      <c r="BA120" s="109" cm="1">
        <f t="array" aca="1" ref="BA120" ca="1">INDIRECT(ADDRESS(CELL("row", INDEX('Drugs properties'!$A:$A, MATCH($D120, 'Drugs properties'!$A:$A, 0), 0)), 14, 4, TRUE, "Drugs properties"))</f>
        <v>48</v>
      </c>
    </row>
    <row r="121" spans="1:53" s="3" customFormat="1" ht="375" x14ac:dyDescent="0.25">
      <c r="A121" s="15">
        <v>119</v>
      </c>
      <c r="B121" s="15" t="s">
        <v>275</v>
      </c>
      <c r="C121" s="32">
        <v>33089050</v>
      </c>
      <c r="D121" s="34" t="s">
        <v>277</v>
      </c>
      <c r="E121" s="16">
        <v>600</v>
      </c>
      <c r="F121" s="16" t="s">
        <v>3169</v>
      </c>
      <c r="G121" s="16" t="s">
        <v>19</v>
      </c>
      <c r="H121" s="16" t="s">
        <v>836</v>
      </c>
      <c r="I121" s="90" t="s">
        <v>3322</v>
      </c>
      <c r="J121" s="16" t="s">
        <v>3323</v>
      </c>
      <c r="K121" s="16" t="s">
        <v>837</v>
      </c>
      <c r="L121" s="16" t="s">
        <v>24</v>
      </c>
      <c r="M121" s="35"/>
      <c r="N121" s="43">
        <v>66</v>
      </c>
      <c r="O121" s="17" t="s">
        <v>100</v>
      </c>
      <c r="P121" s="44" t="s">
        <v>1602</v>
      </c>
      <c r="Q121" s="49" t="s">
        <v>276</v>
      </c>
      <c r="R121" s="18">
        <v>92</v>
      </c>
      <c r="S121" s="18"/>
      <c r="T121" s="50">
        <v>38</v>
      </c>
      <c r="U121" s="55"/>
      <c r="V121" s="19"/>
      <c r="W121" s="56" t="s">
        <v>838</v>
      </c>
      <c r="X121" s="61" t="s">
        <v>24</v>
      </c>
      <c r="Y121" s="20"/>
      <c r="Z121" s="20"/>
      <c r="AA121" s="20"/>
      <c r="AB121" s="20"/>
      <c r="AC121" s="20"/>
      <c r="AD121" s="20"/>
      <c r="AE121" s="20"/>
      <c r="AF121" s="20"/>
      <c r="AG121" s="20"/>
      <c r="AH121" s="20"/>
      <c r="AI121" s="20"/>
      <c r="AJ121" s="62">
        <v>1.2103999999999999</v>
      </c>
      <c r="AK121" s="67" t="s">
        <v>839</v>
      </c>
      <c r="AL121" s="21" t="s">
        <v>24</v>
      </c>
      <c r="AM121" s="21" t="s">
        <v>840</v>
      </c>
      <c r="AN121" s="68" t="s">
        <v>841</v>
      </c>
      <c r="AO121" s="72" t="s">
        <v>835</v>
      </c>
      <c r="AP121" s="98" t="str" cm="1">
        <f t="array" aca="1" ref="AP121" ca="1">INDIRECT(ADDRESS(CELL("row", INDEX('Drugs properties'!$A:$A, MATCH($D121, 'Drugs properties'!$A:$A, 0), 0)), 2, 4, TRUE, "Drugs properties"))</f>
        <v>CCN(CC)CCCC(C)NC1=C2C=CC(=CC2=NC=C1)Cl</v>
      </c>
      <c r="AQ121" s="98" cm="1">
        <f t="array" aca="1" ref="AQ121" ca="1">INDIRECT(ADDRESS(CELL("row", INDEX('Drugs properties'!$A:$A, MATCH($D121, 'Drugs properties'!$A:$A, 0), 0)), 3, 4, TRUE, "Drugs properties"))</f>
        <v>319.87</v>
      </c>
      <c r="AR121" s="98" cm="1">
        <f t="array" aca="1" ref="AR121" ca="1">INDIRECT(ADDRESS(CELL("row", INDEX('Drugs properties'!$A:$A, MATCH($D121, 'Drugs properties'!$A:$A, 0), 0)), 4, 4, TRUE, "Drugs properties"))</f>
        <v>28.16</v>
      </c>
      <c r="AS121" s="98" cm="1">
        <f t="array" aca="1" ref="AS121" ca="1">INDIRECT(ADDRESS(CELL("row", INDEX('Drugs properties'!$A:$A, MATCH($D121, 'Drugs properties'!$A:$A, 0), 0)), 5, 4, TRUE, "Drugs properties"))</f>
        <v>4.1500000000000004</v>
      </c>
      <c r="AT121" s="98" cm="1">
        <f t="array" aca="1" ref="AT121" ca="1">INDIRECT(ADDRESS(CELL("row", INDEX('Drugs properties'!$A:$A, MATCH($D121, 'Drugs properties'!$A:$A, 0), 0)), 6, 4, TRUE, "Drugs properties"))</f>
        <v>2</v>
      </c>
      <c r="AU121" s="98" cm="1">
        <f t="array" aca="1" ref="AU121" ca="1">INDIRECT(ADDRESS(CELL("row", INDEX('Drugs properties'!$A:$A, MATCH($D121, 'Drugs properties'!$A:$A, 0), 0)), 7, 4, TRUE, "Drugs properties"))</f>
        <v>1</v>
      </c>
      <c r="AV121" s="98" cm="1">
        <f t="array" aca="1" ref="AV121" ca="1">INDIRECT(ADDRESS(CELL("row", INDEX('Drugs properties'!$A:$A, MATCH($D121, 'Drugs properties'!$A:$A, 0), 0)), 8, 4, TRUE, "Drugs properties"))</f>
        <v>8</v>
      </c>
      <c r="AW121" s="98" cm="1">
        <f t="array" aca="1" ref="AW121" ca="1">INDIRECT(ADDRESS(CELL("row", INDEX('Drugs properties'!$A:$A, MATCH($D121, 'Drugs properties'!$A:$A, 0), 0)), 9, 4, TRUE, "Drugs properties"))</f>
        <v>22</v>
      </c>
      <c r="AX121" s="105" cm="1">
        <f t="array" aca="1" ref="AX121" ca="1">INDIRECT(ADDRESS(CELL("row", INDEX('Drugs properties'!$A:$A, MATCH($D121, 'Drugs properties'!$A:$A, 0), 0)), 11, 4, TRUE, "Drugs properties"))</f>
        <v>1004</v>
      </c>
      <c r="AY121" s="102" cm="1">
        <f t="array" aca="1" ref="AY121" ca="1">INDIRECT(ADDRESS(CELL("row", INDEX('Drugs properties'!$A:$A, MATCH($D121, 'Drugs properties'!$A:$A, 0), 0)), 12, 4, TRUE, "Drugs properties"))</f>
        <v>157</v>
      </c>
      <c r="AZ121" s="102" cm="1">
        <f t="array" aca="1" ref="AZ121" ca="1">INDIRECT(ADDRESS(CELL("row", INDEX('Drugs properties'!$A:$A, MATCH($D121, 'Drugs properties'!$A:$A, 0), 0)), 13, 4, TRUE, "Drugs properties"))</f>
        <v>17</v>
      </c>
      <c r="BA121" s="109" cm="1">
        <f t="array" aca="1" ref="BA121" ca="1">INDIRECT(ADDRESS(CELL("row", INDEX('Drugs properties'!$A:$A, MATCH($D121, 'Drugs properties'!$A:$A, 0), 0)), 14, 4, TRUE, "Drugs properties"))</f>
        <v>7</v>
      </c>
    </row>
    <row r="122" spans="1:53" s="3" customFormat="1" ht="75" x14ac:dyDescent="0.25">
      <c r="A122" s="15">
        <v>120</v>
      </c>
      <c r="B122" s="15" t="s">
        <v>281</v>
      </c>
      <c r="C122" s="32">
        <v>27440957</v>
      </c>
      <c r="D122" s="34" t="s">
        <v>1758</v>
      </c>
      <c r="E122" s="16">
        <v>100</v>
      </c>
      <c r="F122" s="16" t="s">
        <v>2317</v>
      </c>
      <c r="G122" s="16"/>
      <c r="H122" s="16" t="s">
        <v>2954</v>
      </c>
      <c r="I122" s="90" t="s">
        <v>3324</v>
      </c>
      <c r="J122" s="16" t="s">
        <v>3325</v>
      </c>
      <c r="K122" s="16"/>
      <c r="L122" s="16"/>
      <c r="M122" s="35"/>
      <c r="N122" s="43">
        <v>65</v>
      </c>
      <c r="O122" s="17" t="s">
        <v>100</v>
      </c>
      <c r="P122" s="44" t="s">
        <v>282</v>
      </c>
      <c r="Q122" s="49" t="s">
        <v>24</v>
      </c>
      <c r="R122" s="18">
        <v>137</v>
      </c>
      <c r="S122" s="18"/>
      <c r="T122" s="50"/>
      <c r="U122" s="55" t="s">
        <v>823</v>
      </c>
      <c r="V122" s="19" t="s">
        <v>283</v>
      </c>
      <c r="W122" s="56" t="s">
        <v>24</v>
      </c>
      <c r="X122" s="61"/>
      <c r="Y122" s="20"/>
      <c r="Z122" s="20"/>
      <c r="AA122" s="20"/>
      <c r="AB122" s="20"/>
      <c r="AC122" s="20"/>
      <c r="AD122" s="20"/>
      <c r="AE122" s="20"/>
      <c r="AF122" s="20"/>
      <c r="AG122" s="20"/>
      <c r="AH122" s="20"/>
      <c r="AI122" s="20"/>
      <c r="AJ122" s="62"/>
      <c r="AK122" s="67"/>
      <c r="AL122" s="21" t="s">
        <v>24</v>
      </c>
      <c r="AM122" s="21"/>
      <c r="AN122" s="68" t="s">
        <v>843</v>
      </c>
      <c r="AO122" s="72" t="s">
        <v>842</v>
      </c>
      <c r="AP122" s="98" t="str" cm="1">
        <f t="array" aca="1" ref="AP122" ca="1">INDIRECT(ADDRESS(CELL("row", INDEX('Drugs properties'!$A:$A, MATCH($D122, 'Drugs properties'!$A:$A, 0), 0)), 2, 4, TRUE, "Drugs properties"))</f>
        <v>C1CCNC(C1)CNC(=O)C2=C(C=CC(=C2)OCC(F)(F)F)OCC(F)(F)F</v>
      </c>
      <c r="AQ122" s="98" cm="1">
        <f t="array" aca="1" ref="AQ122" ca="1">INDIRECT(ADDRESS(CELL("row", INDEX('Drugs properties'!$A:$A, MATCH($D122, 'Drugs properties'!$A:$A, 0), 0)), 3, 4, TRUE, "Drugs properties"))</f>
        <v>414.34</v>
      </c>
      <c r="AR122" s="98" cm="1">
        <f t="array" aca="1" ref="AR122" ca="1">INDIRECT(ADDRESS(CELL("row", INDEX('Drugs properties'!$A:$A, MATCH($D122, 'Drugs properties'!$A:$A, 0), 0)), 4, 4, TRUE, "Drugs properties"))</f>
        <v>59.59</v>
      </c>
      <c r="AS122" s="98" cm="1">
        <f t="array" aca="1" ref="AS122" ca="1">INDIRECT(ADDRESS(CELL("row", INDEX('Drugs properties'!$A:$A, MATCH($D122, 'Drugs properties'!$A:$A, 0), 0)), 5, 4, TRUE, "Drugs properties"))</f>
        <v>3.69</v>
      </c>
      <c r="AT122" s="98" cm="1">
        <f t="array" aca="1" ref="AT122" ca="1">INDIRECT(ADDRESS(CELL("row", INDEX('Drugs properties'!$A:$A, MATCH($D122, 'Drugs properties'!$A:$A, 0), 0)), 6, 4, TRUE, "Drugs properties"))</f>
        <v>10</v>
      </c>
      <c r="AU122" s="98" cm="1">
        <f t="array" aca="1" ref="AU122" ca="1">INDIRECT(ADDRESS(CELL("row", INDEX('Drugs properties'!$A:$A, MATCH($D122, 'Drugs properties'!$A:$A, 0), 0)), 7, 4, TRUE, "Drugs properties"))</f>
        <v>2</v>
      </c>
      <c r="AV122" s="98" cm="1">
        <f t="array" aca="1" ref="AV122" ca="1">INDIRECT(ADDRESS(CELL("row", INDEX('Drugs properties'!$A:$A, MATCH($D122, 'Drugs properties'!$A:$A, 0), 0)), 8, 4, TRUE, "Drugs properties"))</f>
        <v>10</v>
      </c>
      <c r="AW122" s="98" cm="1">
        <f t="array" aca="1" ref="AW122" ca="1">INDIRECT(ADDRESS(CELL("row", INDEX('Drugs properties'!$A:$A, MATCH($D122, 'Drugs properties'!$A:$A, 0), 0)), 9, 4, TRUE, "Drugs properties"))</f>
        <v>28</v>
      </c>
      <c r="AX122" s="105" cm="1">
        <f t="array" aca="1" ref="AX122" ca="1">INDIRECT(ADDRESS(CELL("row", INDEX('Drugs properties'!$A:$A, MATCH($D122, 'Drugs properties'!$A:$A, 0), 0)), 11, 4, TRUE, "Drugs properties"))</f>
        <v>5635</v>
      </c>
      <c r="AY122" s="102" cm="1">
        <f t="array" aca="1" ref="AY122" ca="1">INDIRECT(ADDRESS(CELL("row", INDEX('Drugs properties'!$A:$A, MATCH($D122, 'Drugs properties'!$A:$A, 0), 0)), 12, 4, TRUE, "Drugs properties"))</f>
        <v>2579</v>
      </c>
      <c r="AZ122" s="102" cm="1">
        <f t="array" aca="1" ref="AZ122" ca="1">INDIRECT(ADDRESS(CELL("row", INDEX('Drugs properties'!$A:$A, MATCH($D122, 'Drugs properties'!$A:$A, 0), 0)), 13, 4, TRUE, "Drugs properties"))</f>
        <v>121</v>
      </c>
      <c r="BA122" s="109" cm="1">
        <f t="array" aca="1" ref="BA122" ca="1">INDIRECT(ADDRESS(CELL("row", INDEX('Drugs properties'!$A:$A, MATCH($D122, 'Drugs properties'!$A:$A, 0), 0)), 14, 4, TRUE, "Drugs properties"))</f>
        <v>9</v>
      </c>
    </row>
    <row r="123" spans="1:53" s="3" customFormat="1" ht="165" x14ac:dyDescent="0.25">
      <c r="A123" s="15">
        <v>121</v>
      </c>
      <c r="B123" s="15" t="s">
        <v>284</v>
      </c>
      <c r="C123" s="32">
        <v>15927910</v>
      </c>
      <c r="D123" s="34" t="s">
        <v>164</v>
      </c>
      <c r="E123" s="16">
        <v>240</v>
      </c>
      <c r="F123" s="16" t="s">
        <v>3170</v>
      </c>
      <c r="G123" s="16" t="s">
        <v>26</v>
      </c>
      <c r="H123" s="16" t="s">
        <v>286</v>
      </c>
      <c r="I123" s="16">
        <v>80</v>
      </c>
      <c r="J123" s="16" t="s">
        <v>2268</v>
      </c>
      <c r="K123" s="16" t="s">
        <v>19</v>
      </c>
      <c r="L123" s="16" t="s">
        <v>24</v>
      </c>
      <c r="M123" s="35"/>
      <c r="N123" s="43">
        <v>54</v>
      </c>
      <c r="O123" s="17" t="s">
        <v>96</v>
      </c>
      <c r="P123" s="44" t="s">
        <v>285</v>
      </c>
      <c r="Q123" s="49" t="s">
        <v>289</v>
      </c>
      <c r="R123" s="18" t="s">
        <v>287</v>
      </c>
      <c r="S123" s="18" t="s">
        <v>288</v>
      </c>
      <c r="T123" s="50">
        <v>39</v>
      </c>
      <c r="U123" s="55"/>
      <c r="V123" s="19" t="s">
        <v>290</v>
      </c>
      <c r="W123" s="56" t="s">
        <v>291</v>
      </c>
      <c r="X123" s="61"/>
      <c r="Y123" s="20">
        <v>7.49</v>
      </c>
      <c r="Z123" s="20"/>
      <c r="AA123" s="20"/>
      <c r="AB123" s="20"/>
      <c r="AC123" s="20" t="s">
        <v>73</v>
      </c>
      <c r="AD123" s="20" t="s">
        <v>672</v>
      </c>
      <c r="AE123" s="20" t="s">
        <v>73</v>
      </c>
      <c r="AF123" s="20"/>
      <c r="AG123" s="20"/>
      <c r="AH123" s="20"/>
      <c r="AI123" s="20"/>
      <c r="AJ123" s="62" t="s">
        <v>73</v>
      </c>
      <c r="AK123" s="67" t="s">
        <v>845</v>
      </c>
      <c r="AL123" s="21" t="s">
        <v>24</v>
      </c>
      <c r="AM123" s="21"/>
      <c r="AN123" s="68" t="s">
        <v>846</v>
      </c>
      <c r="AO123" s="72" t="s">
        <v>844</v>
      </c>
      <c r="AP123" s="98" t="str" cm="1">
        <f t="array" aca="1" ref="AP123" ca="1">INDIRECT(ADDRESS(CELL("row", INDEX('Drugs properties'!$A:$A, MATCH($D123, 'Drugs properties'!$A:$A, 0), 0)), 2, 4, TRUE, "Drugs properties"))</f>
        <v>C1=CC(=CC=C1C(=N)N)OCCCCCOC2=CC=C(C=C2)C(=N)N</v>
      </c>
      <c r="AQ123" s="98" cm="1">
        <f t="array" aca="1" ref="AQ123" ca="1">INDIRECT(ADDRESS(CELL("row", INDEX('Drugs properties'!$A:$A, MATCH($D123, 'Drugs properties'!$A:$A, 0), 0)), 3, 4, TRUE, "Drugs properties"))</f>
        <v>340.42</v>
      </c>
      <c r="AR123" s="98" cm="1">
        <f t="array" aca="1" ref="AR123" ca="1">INDIRECT(ADDRESS(CELL("row", INDEX('Drugs properties'!$A:$A, MATCH($D123, 'Drugs properties'!$A:$A, 0), 0)), 4, 4, TRUE, "Drugs properties"))</f>
        <v>118.2</v>
      </c>
      <c r="AS123" s="98" cm="1">
        <f t="array" aca="1" ref="AS123" ca="1">INDIRECT(ADDRESS(CELL("row", INDEX('Drugs properties'!$A:$A, MATCH($D123, 'Drugs properties'!$A:$A, 0), 0)), 5, 4, TRUE, "Drugs properties"))</f>
        <v>2.72</v>
      </c>
      <c r="AT123" s="98" cm="1">
        <f t="array" aca="1" ref="AT123" ca="1">INDIRECT(ADDRESS(CELL("row", INDEX('Drugs properties'!$A:$A, MATCH($D123, 'Drugs properties'!$A:$A, 0), 0)), 6, 4, TRUE, "Drugs properties"))</f>
        <v>4</v>
      </c>
      <c r="AU123" s="98" cm="1">
        <f t="array" aca="1" ref="AU123" ca="1">INDIRECT(ADDRESS(CELL("row", INDEX('Drugs properties'!$A:$A, MATCH($D123, 'Drugs properties'!$A:$A, 0), 0)), 7, 4, TRUE, "Drugs properties"))</f>
        <v>4</v>
      </c>
      <c r="AV123" s="98" cm="1">
        <f t="array" aca="1" ref="AV123" ca="1">INDIRECT(ADDRESS(CELL("row", INDEX('Drugs properties'!$A:$A, MATCH($D123, 'Drugs properties'!$A:$A, 0), 0)), 8, 4, TRUE, "Drugs properties"))</f>
        <v>10</v>
      </c>
      <c r="AW123" s="98" cm="1">
        <f t="array" aca="1" ref="AW123" ca="1">INDIRECT(ADDRESS(CELL("row", INDEX('Drugs properties'!$A:$A, MATCH($D123, 'Drugs properties'!$A:$A, 0), 0)), 9, 4, TRUE, "Drugs properties"))</f>
        <v>25</v>
      </c>
      <c r="AX123" s="105" cm="1">
        <f t="array" aca="1" ref="AX123" ca="1">INDIRECT(ADDRESS(CELL("row", INDEX('Drugs properties'!$A:$A, MATCH($D123, 'Drugs properties'!$A:$A, 0), 0)), 11, 4, TRUE, "Drugs properties"))</f>
        <v>1589</v>
      </c>
      <c r="AY123" s="102" cm="1">
        <f t="array" aca="1" ref="AY123" ca="1">INDIRECT(ADDRESS(CELL("row", INDEX('Drugs properties'!$A:$A, MATCH($D123, 'Drugs properties'!$A:$A, 0), 0)), 12, 4, TRUE, "Drugs properties"))</f>
        <v>168</v>
      </c>
      <c r="AZ123" s="102" cm="1">
        <f t="array" aca="1" ref="AZ123" ca="1">INDIRECT(ADDRESS(CELL("row", INDEX('Drugs properties'!$A:$A, MATCH($D123, 'Drugs properties'!$A:$A, 0), 0)), 13, 4, TRUE, "Drugs properties"))</f>
        <v>16</v>
      </c>
      <c r="BA123" s="109" cm="1">
        <f t="array" aca="1" ref="BA123" ca="1">INDIRECT(ADDRESS(CELL("row", INDEX('Drugs properties'!$A:$A, MATCH($D123, 'Drugs properties'!$A:$A, 0), 0)), 14, 4, TRUE, "Drugs properties"))</f>
        <v>6</v>
      </c>
    </row>
    <row r="124" spans="1:53" s="3" customFormat="1" ht="210" x14ac:dyDescent="0.25">
      <c r="A124" s="15">
        <v>122</v>
      </c>
      <c r="B124" s="15" t="s">
        <v>293</v>
      </c>
      <c r="C124" s="32">
        <v>19586358</v>
      </c>
      <c r="D124" s="34" t="s">
        <v>2287</v>
      </c>
      <c r="E124" s="16" t="s">
        <v>911</v>
      </c>
      <c r="F124" s="16"/>
      <c r="G124" s="16" t="s">
        <v>19</v>
      </c>
      <c r="H124" s="16" t="s">
        <v>848</v>
      </c>
      <c r="I124" s="16"/>
      <c r="J124" s="16"/>
      <c r="K124" s="16" t="s">
        <v>19</v>
      </c>
      <c r="L124" s="16"/>
      <c r="M124" s="35"/>
      <c r="N124" s="43">
        <v>65</v>
      </c>
      <c r="O124" s="17" t="s">
        <v>100</v>
      </c>
      <c r="P124" s="44" t="s">
        <v>847</v>
      </c>
      <c r="Q124" s="49" t="s">
        <v>295</v>
      </c>
      <c r="R124" s="18">
        <v>52</v>
      </c>
      <c r="S124" s="18">
        <v>18</v>
      </c>
      <c r="T124" s="50">
        <v>36.799999999999997</v>
      </c>
      <c r="U124" s="55"/>
      <c r="V124" s="19"/>
      <c r="W124" s="56">
        <v>620</v>
      </c>
      <c r="X124" s="61"/>
      <c r="Y124" s="20"/>
      <c r="Z124" s="20"/>
      <c r="AA124" s="20"/>
      <c r="AB124" s="20"/>
      <c r="AC124" s="20">
        <v>2.8</v>
      </c>
      <c r="AD124" s="20" t="s">
        <v>73</v>
      </c>
      <c r="AE124" s="20" t="s">
        <v>73</v>
      </c>
      <c r="AF124" s="20"/>
      <c r="AG124" s="20"/>
      <c r="AH124" s="20"/>
      <c r="AI124" s="20"/>
      <c r="AJ124" s="62"/>
      <c r="AK124" s="67" t="s">
        <v>849</v>
      </c>
      <c r="AL124" s="21" t="s">
        <v>24</v>
      </c>
      <c r="AM124" s="21" t="s">
        <v>672</v>
      </c>
      <c r="AN124" s="68"/>
      <c r="AO124" s="72" t="s">
        <v>3427</v>
      </c>
      <c r="AP124" s="98" t="str" cm="1">
        <f t="array" aca="1" ref="AP124" ca="1">INDIRECT(ADDRESS(CELL("row", INDEX('Drugs properties'!$A:$A, MATCH($D124, 'Drugs properties'!$A:$A, 0), 0)), 2, 4, TRUE, "Drugs properties"))</f>
        <v>[Cl-].[Cs+]</v>
      </c>
      <c r="AQ124" s="98" cm="1">
        <f t="array" aca="1" ref="AQ124" ca="1">INDIRECT(ADDRESS(CELL("row", INDEX('Drugs properties'!$A:$A, MATCH($D124, 'Drugs properties'!$A:$A, 0), 0)), 3, 4, TRUE, "Drugs properties"))</f>
        <v>168.36</v>
      </c>
      <c r="AR124" s="98" cm="1">
        <f t="array" aca="1" ref="AR124" ca="1">INDIRECT(ADDRESS(CELL("row", INDEX('Drugs properties'!$A:$A, MATCH($D124, 'Drugs properties'!$A:$A, 0), 0)), 4, 4, TRUE, "Drugs properties"))</f>
        <v>0</v>
      </c>
      <c r="AS124" s="98" t="str" cm="1">
        <f t="array" aca="1" ref="AS124" ca="1">INDIRECT(ADDRESS(CELL("row", INDEX('Drugs properties'!$A:$A, MATCH($D124, 'Drugs properties'!$A:$A, 0), 0)), 5, 4, TRUE, "Drugs properties"))</f>
        <v>-</v>
      </c>
      <c r="AT124" s="98" t="str" cm="1">
        <f t="array" aca="1" ref="AT124" ca="1">INDIRECT(ADDRESS(CELL("row", INDEX('Drugs properties'!$A:$A, MATCH($D124, 'Drugs properties'!$A:$A, 0), 0)), 6, 4, TRUE, "Drugs properties"))</f>
        <v>-</v>
      </c>
      <c r="AU124" s="98" t="str" cm="1">
        <f t="array" aca="1" ref="AU124" ca="1">INDIRECT(ADDRESS(CELL("row", INDEX('Drugs properties'!$A:$A, MATCH($D124, 'Drugs properties'!$A:$A, 0), 0)), 7, 4, TRUE, "Drugs properties"))</f>
        <v>-</v>
      </c>
      <c r="AV124" s="98" cm="1">
        <f t="array" aca="1" ref="AV124" ca="1">INDIRECT(ADDRESS(CELL("row", INDEX('Drugs properties'!$A:$A, MATCH($D124, 'Drugs properties'!$A:$A, 0), 0)), 8, 4, TRUE, "Drugs properties"))</f>
        <v>0</v>
      </c>
      <c r="AW124" s="98" cm="1">
        <f t="array" aca="1" ref="AW124" ca="1">INDIRECT(ADDRESS(CELL("row", INDEX('Drugs properties'!$A:$A, MATCH($D124, 'Drugs properties'!$A:$A, 0), 0)), 9, 4, TRUE, "Drugs properties"))</f>
        <v>2</v>
      </c>
      <c r="AX124" s="105" cm="1">
        <f t="array" aca="1" ref="AX124" ca="1">INDIRECT(ADDRESS(CELL("row", INDEX('Drugs properties'!$A:$A, MATCH($D124, 'Drugs properties'!$A:$A, 0), 0)), 11, 4, TRUE, "Drugs properties"))</f>
        <v>2</v>
      </c>
      <c r="AY124" s="102" cm="1">
        <f t="array" aca="1" ref="AY124" ca="1">INDIRECT(ADDRESS(CELL("row", INDEX('Drugs properties'!$A:$A, MATCH($D124, 'Drugs properties'!$A:$A, 0), 0)), 12, 4, TRUE, "Drugs properties"))</f>
        <v>1</v>
      </c>
      <c r="AZ124" s="102" cm="1">
        <f t="array" aca="1" ref="AZ124" ca="1">INDIRECT(ADDRESS(CELL("row", INDEX('Drugs properties'!$A:$A, MATCH($D124, 'Drugs properties'!$A:$A, 0), 0)), 13, 4, TRUE, "Drugs properties"))</f>
        <v>1</v>
      </c>
      <c r="BA124" s="109" cm="1">
        <f t="array" aca="1" ref="BA124" ca="1">INDIRECT(ADDRESS(CELL("row", INDEX('Drugs properties'!$A:$A, MATCH($D124, 'Drugs properties'!$A:$A, 0), 0)), 14, 4, TRUE, "Drugs properties"))</f>
        <v>0</v>
      </c>
    </row>
    <row r="125" spans="1:53" s="3" customFormat="1" ht="195" x14ac:dyDescent="0.25">
      <c r="A125" s="15">
        <v>123</v>
      </c>
      <c r="B125" s="15" t="s">
        <v>299</v>
      </c>
      <c r="C125" s="32">
        <v>26031986</v>
      </c>
      <c r="D125" s="34" t="s">
        <v>1758</v>
      </c>
      <c r="E125" s="16">
        <v>900</v>
      </c>
      <c r="F125" s="16" t="s">
        <v>3116</v>
      </c>
      <c r="G125" s="16" t="s">
        <v>19</v>
      </c>
      <c r="H125" s="16" t="s">
        <v>852</v>
      </c>
      <c r="I125" s="16" t="s">
        <v>853</v>
      </c>
      <c r="J125" s="16" t="s">
        <v>3116</v>
      </c>
      <c r="K125" s="16" t="s">
        <v>19</v>
      </c>
      <c r="L125" s="16" t="s">
        <v>89</v>
      </c>
      <c r="M125" s="35"/>
      <c r="N125" s="43">
        <v>13</v>
      </c>
      <c r="O125" s="17" t="s">
        <v>100</v>
      </c>
      <c r="P125" s="44" t="s">
        <v>257</v>
      </c>
      <c r="Q125" s="49" t="s">
        <v>300</v>
      </c>
      <c r="R125" s="18">
        <v>65</v>
      </c>
      <c r="S125" s="18">
        <v>12</v>
      </c>
      <c r="T125" s="50"/>
      <c r="U125" s="55" t="s">
        <v>855</v>
      </c>
      <c r="V125" s="19"/>
      <c r="W125" s="56" t="s">
        <v>854</v>
      </c>
      <c r="X125" s="61"/>
      <c r="Y125" s="20">
        <v>7.55</v>
      </c>
      <c r="Z125" s="20" t="s">
        <v>3419</v>
      </c>
      <c r="AA125" s="20"/>
      <c r="AB125" s="20">
        <v>137</v>
      </c>
      <c r="AC125" s="20">
        <v>3.7</v>
      </c>
      <c r="AD125" s="20">
        <v>0.83</v>
      </c>
      <c r="AE125" s="20"/>
      <c r="AF125" s="20"/>
      <c r="AG125" s="20">
        <v>24.1</v>
      </c>
      <c r="AH125" s="20"/>
      <c r="AI125" s="20"/>
      <c r="AJ125" s="62"/>
      <c r="AK125" s="67" t="s">
        <v>856</v>
      </c>
      <c r="AL125" s="21" t="s">
        <v>24</v>
      </c>
      <c r="AM125" s="21"/>
      <c r="AN125" s="68"/>
      <c r="AO125" s="72" t="s">
        <v>857</v>
      </c>
      <c r="AP125" s="98" t="str" cm="1">
        <f t="array" aca="1" ref="AP125" ca="1">INDIRECT(ADDRESS(CELL("row", INDEX('Drugs properties'!$A:$A, MATCH($D125, 'Drugs properties'!$A:$A, 0), 0)), 2, 4, TRUE, "Drugs properties"))</f>
        <v>C1CCNC(C1)CNC(=O)C2=C(C=CC(=C2)OCC(F)(F)F)OCC(F)(F)F</v>
      </c>
      <c r="AQ125" s="98" cm="1">
        <f t="array" aca="1" ref="AQ125" ca="1">INDIRECT(ADDRESS(CELL("row", INDEX('Drugs properties'!$A:$A, MATCH($D125, 'Drugs properties'!$A:$A, 0), 0)), 3, 4, TRUE, "Drugs properties"))</f>
        <v>414.34</v>
      </c>
      <c r="AR125" s="98" cm="1">
        <f t="array" aca="1" ref="AR125" ca="1">INDIRECT(ADDRESS(CELL("row", INDEX('Drugs properties'!$A:$A, MATCH($D125, 'Drugs properties'!$A:$A, 0), 0)), 4, 4, TRUE, "Drugs properties"))</f>
        <v>59.59</v>
      </c>
      <c r="AS125" s="98" cm="1">
        <f t="array" aca="1" ref="AS125" ca="1">INDIRECT(ADDRESS(CELL("row", INDEX('Drugs properties'!$A:$A, MATCH($D125, 'Drugs properties'!$A:$A, 0), 0)), 5, 4, TRUE, "Drugs properties"))</f>
        <v>3.69</v>
      </c>
      <c r="AT125" s="98" cm="1">
        <f t="array" aca="1" ref="AT125" ca="1">INDIRECT(ADDRESS(CELL("row", INDEX('Drugs properties'!$A:$A, MATCH($D125, 'Drugs properties'!$A:$A, 0), 0)), 6, 4, TRUE, "Drugs properties"))</f>
        <v>10</v>
      </c>
      <c r="AU125" s="98" cm="1">
        <f t="array" aca="1" ref="AU125" ca="1">INDIRECT(ADDRESS(CELL("row", INDEX('Drugs properties'!$A:$A, MATCH($D125, 'Drugs properties'!$A:$A, 0), 0)), 7, 4, TRUE, "Drugs properties"))</f>
        <v>2</v>
      </c>
      <c r="AV125" s="98" cm="1">
        <f t="array" aca="1" ref="AV125" ca="1">INDIRECT(ADDRESS(CELL("row", INDEX('Drugs properties'!$A:$A, MATCH($D125, 'Drugs properties'!$A:$A, 0), 0)), 8, 4, TRUE, "Drugs properties"))</f>
        <v>10</v>
      </c>
      <c r="AW125" s="98" cm="1">
        <f t="array" aca="1" ref="AW125" ca="1">INDIRECT(ADDRESS(CELL("row", INDEX('Drugs properties'!$A:$A, MATCH($D125, 'Drugs properties'!$A:$A, 0), 0)), 9, 4, TRUE, "Drugs properties"))</f>
        <v>28</v>
      </c>
      <c r="AX125" s="105" cm="1">
        <f t="array" aca="1" ref="AX125" ca="1">INDIRECT(ADDRESS(CELL("row", INDEX('Drugs properties'!$A:$A, MATCH($D125, 'Drugs properties'!$A:$A, 0), 0)), 11, 4, TRUE, "Drugs properties"))</f>
        <v>5635</v>
      </c>
      <c r="AY125" s="102" cm="1">
        <f t="array" aca="1" ref="AY125" ca="1">INDIRECT(ADDRESS(CELL("row", INDEX('Drugs properties'!$A:$A, MATCH($D125, 'Drugs properties'!$A:$A, 0), 0)), 12, 4, TRUE, "Drugs properties"))</f>
        <v>2579</v>
      </c>
      <c r="AZ125" s="102" cm="1">
        <f t="array" aca="1" ref="AZ125" ca="1">INDIRECT(ADDRESS(CELL("row", INDEX('Drugs properties'!$A:$A, MATCH($D125, 'Drugs properties'!$A:$A, 0), 0)), 13, 4, TRUE, "Drugs properties"))</f>
        <v>121</v>
      </c>
      <c r="BA125" s="109" cm="1">
        <f t="array" aca="1" ref="BA125" ca="1">INDIRECT(ADDRESS(CELL("row", INDEX('Drugs properties'!$A:$A, MATCH($D125, 'Drugs properties'!$A:$A, 0), 0)), 14, 4, TRUE, "Drugs properties"))</f>
        <v>9</v>
      </c>
    </row>
    <row r="126" spans="1:53" s="3" customFormat="1" ht="135" x14ac:dyDescent="0.25">
      <c r="A126" s="15">
        <v>124</v>
      </c>
      <c r="B126" s="15" t="s">
        <v>861</v>
      </c>
      <c r="C126" s="32">
        <v>17855324</v>
      </c>
      <c r="D126" s="80" t="s">
        <v>70</v>
      </c>
      <c r="E126" s="16">
        <v>10</v>
      </c>
      <c r="F126" s="16" t="s">
        <v>3171</v>
      </c>
      <c r="G126" s="16" t="s">
        <v>19</v>
      </c>
      <c r="H126" s="16" t="s">
        <v>863</v>
      </c>
      <c r="I126" s="16" t="s">
        <v>864</v>
      </c>
      <c r="J126" s="16" t="s">
        <v>3172</v>
      </c>
      <c r="K126" s="16" t="s">
        <v>19</v>
      </c>
      <c r="L126" s="16"/>
      <c r="M126" s="35"/>
      <c r="N126" s="43">
        <v>76</v>
      </c>
      <c r="O126" s="17" t="s">
        <v>100</v>
      </c>
      <c r="P126" s="44" t="s">
        <v>860</v>
      </c>
      <c r="Q126" s="49" t="s">
        <v>862</v>
      </c>
      <c r="R126" s="18">
        <v>42</v>
      </c>
      <c r="S126" s="18"/>
      <c r="T126" s="50"/>
      <c r="U126" s="55"/>
      <c r="V126" s="19"/>
      <c r="W126" s="56" t="s">
        <v>304</v>
      </c>
      <c r="X126" s="61"/>
      <c r="Y126" s="20"/>
      <c r="Z126" s="20"/>
      <c r="AA126" s="20"/>
      <c r="AB126" s="20"/>
      <c r="AC126" s="20" t="s">
        <v>73</v>
      </c>
      <c r="AD126" s="20" t="s">
        <v>73</v>
      </c>
      <c r="AE126" s="20" t="s">
        <v>73</v>
      </c>
      <c r="AF126" s="20"/>
      <c r="AG126" s="20"/>
      <c r="AH126" s="20"/>
      <c r="AI126" s="20"/>
      <c r="AJ126" s="62"/>
      <c r="AK126" s="67" t="s">
        <v>865</v>
      </c>
      <c r="AL126" s="21" t="s">
        <v>24</v>
      </c>
      <c r="AM126" s="81" t="s">
        <v>866</v>
      </c>
      <c r="AN126" s="68"/>
      <c r="AO126" s="72" t="s">
        <v>867</v>
      </c>
      <c r="AP126" s="98" t="str" cm="1">
        <f t="array" aca="1" ref="AP126" ca="1">INDIRECT(ADDRESS(CELL("row", INDEX('Drugs properties'!$A:$A, MATCH($D126, 'Drugs properties'!$A:$A, 0), 0)), 2, 4, TRUE, "Drugs properties"))</f>
        <v>COC1=C(C=C2C(=C1)CC(C2=O)CC3CCN(CC3)CC4=CC=CC=C4)OC</v>
      </c>
      <c r="AQ126" s="98" cm="1">
        <f t="array" aca="1" ref="AQ126" ca="1">INDIRECT(ADDRESS(CELL("row", INDEX('Drugs properties'!$A:$A, MATCH($D126, 'Drugs properties'!$A:$A, 0), 0)), 3, 4, TRUE, "Drugs properties"))</f>
        <v>379.49</v>
      </c>
      <c r="AR126" s="98" cm="1">
        <f t="array" aca="1" ref="AR126" ca="1">INDIRECT(ADDRESS(CELL("row", INDEX('Drugs properties'!$A:$A, MATCH($D126, 'Drugs properties'!$A:$A, 0), 0)), 4, 4, TRUE, "Drugs properties"))</f>
        <v>38.770000000000003</v>
      </c>
      <c r="AS126" s="98" cm="1">
        <f t="array" aca="1" ref="AS126" ca="1">INDIRECT(ADDRESS(CELL("row", INDEX('Drugs properties'!$A:$A, MATCH($D126, 'Drugs properties'!$A:$A, 0), 0)), 5, 4, TRUE, "Drugs properties"))</f>
        <v>4</v>
      </c>
      <c r="AT126" s="98" cm="1">
        <f t="array" aca="1" ref="AT126" ca="1">INDIRECT(ADDRESS(CELL("row", INDEX('Drugs properties'!$A:$A, MATCH($D126, 'Drugs properties'!$A:$A, 0), 0)), 6, 4, TRUE, "Drugs properties"))</f>
        <v>4</v>
      </c>
      <c r="AU126" s="98" cm="1">
        <f t="array" aca="1" ref="AU126" ca="1">INDIRECT(ADDRESS(CELL("row", INDEX('Drugs properties'!$A:$A, MATCH($D126, 'Drugs properties'!$A:$A, 0), 0)), 7, 4, TRUE, "Drugs properties"))</f>
        <v>0</v>
      </c>
      <c r="AV126" s="98" cm="1">
        <f t="array" aca="1" ref="AV126" ca="1">INDIRECT(ADDRESS(CELL("row", INDEX('Drugs properties'!$A:$A, MATCH($D126, 'Drugs properties'!$A:$A, 0), 0)), 8, 4, TRUE, "Drugs properties"))</f>
        <v>6</v>
      </c>
      <c r="AW126" s="98" cm="1">
        <f t="array" aca="1" ref="AW126" ca="1">INDIRECT(ADDRESS(CELL("row", INDEX('Drugs properties'!$A:$A, MATCH($D126, 'Drugs properties'!$A:$A, 0), 0)), 9, 4, TRUE, "Drugs properties"))</f>
        <v>28</v>
      </c>
      <c r="AX126" s="105" cm="1">
        <f t="array" aca="1" ref="AX126" ca="1">INDIRECT(ADDRESS(CELL("row", INDEX('Drugs properties'!$A:$A, MATCH($D126, 'Drugs properties'!$A:$A, 0), 0)), 11, 4, TRUE, "Drugs properties"))</f>
        <v>13457</v>
      </c>
      <c r="AY126" s="102" cm="1">
        <f t="array" aca="1" ref="AY126" ca="1">INDIRECT(ADDRESS(CELL("row", INDEX('Drugs properties'!$A:$A, MATCH($D126, 'Drugs properties'!$A:$A, 0), 0)), 12, 4, TRUE, "Drugs properties"))</f>
        <v>2526</v>
      </c>
      <c r="AZ126" s="102" cm="1">
        <f t="array" aca="1" ref="AZ126" ca="1">INDIRECT(ADDRESS(CELL("row", INDEX('Drugs properties'!$A:$A, MATCH($D126, 'Drugs properties'!$A:$A, 0), 0)), 13, 4, TRUE, "Drugs properties"))</f>
        <v>141</v>
      </c>
      <c r="BA126" s="109" cm="1">
        <f t="array" aca="1" ref="BA126" ca="1">INDIRECT(ADDRESS(CELL("row", INDEX('Drugs properties'!$A:$A, MATCH($D126, 'Drugs properties'!$A:$A, 0), 0)), 14, 4, TRUE, "Drugs properties"))</f>
        <v>5</v>
      </c>
    </row>
    <row r="127" spans="1:53" s="3" customFormat="1" ht="90" x14ac:dyDescent="0.25">
      <c r="A127" s="15">
        <v>125</v>
      </c>
      <c r="B127" s="15" t="s">
        <v>868</v>
      </c>
      <c r="C127" s="32">
        <v>19602789</v>
      </c>
      <c r="D127" s="80" t="s">
        <v>70</v>
      </c>
      <c r="E127" s="16">
        <v>5</v>
      </c>
      <c r="F127" s="16"/>
      <c r="G127" s="16" t="s">
        <v>19</v>
      </c>
      <c r="H127" s="16" t="s">
        <v>870</v>
      </c>
      <c r="I127" s="90" t="s">
        <v>3326</v>
      </c>
      <c r="J127" s="16"/>
      <c r="K127" s="16" t="s">
        <v>19</v>
      </c>
      <c r="L127" s="16"/>
      <c r="M127" s="35"/>
      <c r="N127" s="43">
        <v>87</v>
      </c>
      <c r="O127" s="17" t="s">
        <v>100</v>
      </c>
      <c r="P127" s="44" t="s">
        <v>869</v>
      </c>
      <c r="Q127" s="49" t="s">
        <v>871</v>
      </c>
      <c r="R127" s="18">
        <v>40</v>
      </c>
      <c r="S127" s="18"/>
      <c r="T127" s="50">
        <v>36.4</v>
      </c>
      <c r="U127" s="55"/>
      <c r="V127" s="19">
        <v>720</v>
      </c>
      <c r="W127" s="56">
        <v>594</v>
      </c>
      <c r="X127" s="61"/>
      <c r="Y127" s="20"/>
      <c r="Z127" s="20"/>
      <c r="AA127" s="20"/>
      <c r="AB127" s="20"/>
      <c r="AC127" s="20"/>
      <c r="AD127" s="20"/>
      <c r="AE127" s="20"/>
      <c r="AF127" s="20"/>
      <c r="AG127" s="20"/>
      <c r="AH127" s="20"/>
      <c r="AI127" s="20"/>
      <c r="AJ127" s="62"/>
      <c r="AK127" s="67" t="s">
        <v>305</v>
      </c>
      <c r="AL127" s="21" t="s">
        <v>24</v>
      </c>
      <c r="AM127" s="21" t="s">
        <v>872</v>
      </c>
      <c r="AN127" s="68" t="s">
        <v>873</v>
      </c>
      <c r="AO127" s="72" t="s">
        <v>1267</v>
      </c>
      <c r="AP127" s="100" t="str" cm="1">
        <f t="array" aca="1" ref="AP127" ca="1">INDIRECT(ADDRESS(CELL("row", INDEX('Drugs properties'!$A:$A, MATCH($D127, 'Drugs properties'!$A:$A, 0), 0)), 2, 4, TRUE, "Drugs properties"))</f>
        <v>COC1=C(C=C2C(=C1)CC(C2=O)CC3CCN(CC3)CC4=CC=CC=C4)OC</v>
      </c>
      <c r="AQ127" s="98" cm="1">
        <f t="array" aca="1" ref="AQ127" ca="1">INDIRECT(ADDRESS(CELL("row", INDEX('Drugs properties'!$A:$A, MATCH($D127, 'Drugs properties'!$A:$A, 0), 0)), 3, 4, TRUE, "Drugs properties"))</f>
        <v>379.49</v>
      </c>
      <c r="AR127" s="98" cm="1">
        <f t="array" aca="1" ref="AR127" ca="1">INDIRECT(ADDRESS(CELL("row", INDEX('Drugs properties'!$A:$A, MATCH($D127, 'Drugs properties'!$A:$A, 0), 0)), 4, 4, TRUE, "Drugs properties"))</f>
        <v>38.770000000000003</v>
      </c>
      <c r="AS127" s="98" cm="1">
        <f t="array" aca="1" ref="AS127" ca="1">INDIRECT(ADDRESS(CELL("row", INDEX('Drugs properties'!$A:$A, MATCH($D127, 'Drugs properties'!$A:$A, 0), 0)), 5, 4, TRUE, "Drugs properties"))</f>
        <v>4</v>
      </c>
      <c r="AT127" s="98" cm="1">
        <f t="array" aca="1" ref="AT127" ca="1">INDIRECT(ADDRESS(CELL("row", INDEX('Drugs properties'!$A:$A, MATCH($D127, 'Drugs properties'!$A:$A, 0), 0)), 6, 4, TRUE, "Drugs properties"))</f>
        <v>4</v>
      </c>
      <c r="AU127" s="98" cm="1">
        <f t="array" aca="1" ref="AU127" ca="1">INDIRECT(ADDRESS(CELL("row", INDEX('Drugs properties'!$A:$A, MATCH($D127, 'Drugs properties'!$A:$A, 0), 0)), 7, 4, TRUE, "Drugs properties"))</f>
        <v>0</v>
      </c>
      <c r="AV127" s="98" cm="1">
        <f t="array" aca="1" ref="AV127" ca="1">INDIRECT(ADDRESS(CELL("row", INDEX('Drugs properties'!$A:$A, MATCH($D127, 'Drugs properties'!$A:$A, 0), 0)), 8, 4, TRUE, "Drugs properties"))</f>
        <v>6</v>
      </c>
      <c r="AW127" s="98" cm="1">
        <f t="array" aca="1" ref="AW127" ca="1">INDIRECT(ADDRESS(CELL("row", INDEX('Drugs properties'!$A:$A, MATCH($D127, 'Drugs properties'!$A:$A, 0), 0)), 9, 4, TRUE, "Drugs properties"))</f>
        <v>28</v>
      </c>
      <c r="AX127" s="105" cm="1">
        <f t="array" aca="1" ref="AX127" ca="1">INDIRECT(ADDRESS(CELL("row", INDEX('Drugs properties'!$A:$A, MATCH($D127, 'Drugs properties'!$A:$A, 0), 0)), 11, 4, TRUE, "Drugs properties"))</f>
        <v>13457</v>
      </c>
      <c r="AY127" s="102" cm="1">
        <f t="array" aca="1" ref="AY127" ca="1">INDIRECT(ADDRESS(CELL("row", INDEX('Drugs properties'!$A:$A, MATCH($D127, 'Drugs properties'!$A:$A, 0), 0)), 12, 4, TRUE, "Drugs properties"))</f>
        <v>2526</v>
      </c>
      <c r="AZ127" s="102" cm="1">
        <f t="array" aca="1" ref="AZ127" ca="1">INDIRECT(ADDRESS(CELL("row", INDEX('Drugs properties'!$A:$A, MATCH($D127, 'Drugs properties'!$A:$A, 0), 0)), 13, 4, TRUE, "Drugs properties"))</f>
        <v>141</v>
      </c>
      <c r="BA127" s="109" cm="1">
        <f t="array" aca="1" ref="BA127" ca="1">INDIRECT(ADDRESS(CELL("row", INDEX('Drugs properties'!$A:$A, MATCH($D127, 'Drugs properties'!$A:$A, 0), 0)), 14, 4, TRUE, "Drugs properties"))</f>
        <v>5</v>
      </c>
    </row>
    <row r="128" spans="1:53" s="3" customFormat="1" ht="120" x14ac:dyDescent="0.25">
      <c r="A128" s="15">
        <v>126</v>
      </c>
      <c r="B128" s="15" t="s">
        <v>874</v>
      </c>
      <c r="C128" s="32">
        <v>26438681</v>
      </c>
      <c r="D128" s="80" t="s">
        <v>70</v>
      </c>
      <c r="E128" s="16">
        <v>10</v>
      </c>
      <c r="F128" s="16" t="s">
        <v>3173</v>
      </c>
      <c r="G128" s="16" t="s">
        <v>19</v>
      </c>
      <c r="H128" s="16" t="s">
        <v>876</v>
      </c>
      <c r="I128" s="90" t="s">
        <v>3327</v>
      </c>
      <c r="J128" s="16" t="s">
        <v>877</v>
      </c>
      <c r="K128" s="16"/>
      <c r="L128" s="16"/>
      <c r="M128" s="35"/>
      <c r="N128" s="43">
        <v>80</v>
      </c>
      <c r="O128" s="17" t="s">
        <v>100</v>
      </c>
      <c r="P128" s="44" t="s">
        <v>875</v>
      </c>
      <c r="Q128" s="49" t="s">
        <v>878</v>
      </c>
      <c r="R128" s="18">
        <v>85</v>
      </c>
      <c r="S128" s="18"/>
      <c r="T128" s="50">
        <v>35.9</v>
      </c>
      <c r="U128" s="55"/>
      <c r="V128" s="19"/>
      <c r="W128" s="56" t="s">
        <v>880</v>
      </c>
      <c r="X128" s="61"/>
      <c r="Y128" s="20"/>
      <c r="Z128" s="20"/>
      <c r="AA128" s="20"/>
      <c r="AB128" s="20">
        <v>143</v>
      </c>
      <c r="AC128" s="20">
        <v>4.0999999999999996</v>
      </c>
      <c r="AD128" s="20"/>
      <c r="AE128" s="20">
        <v>2.4</v>
      </c>
      <c r="AF128" s="20"/>
      <c r="AG128" s="20"/>
      <c r="AH128" s="20"/>
      <c r="AI128" s="20"/>
      <c r="AJ128" s="62">
        <v>1.1537999999999999</v>
      </c>
      <c r="AK128" s="67" t="s">
        <v>879</v>
      </c>
      <c r="AL128" s="21" t="s">
        <v>24</v>
      </c>
      <c r="AM128" s="81" t="s">
        <v>881</v>
      </c>
      <c r="AN128" s="68"/>
      <c r="AO128" s="72"/>
      <c r="AP128" s="98" t="str" cm="1">
        <f t="array" aca="1" ref="AP128" ca="1">INDIRECT(ADDRESS(CELL("row", INDEX('Drugs properties'!$A:$A, MATCH($D128, 'Drugs properties'!$A:$A, 0), 0)), 2, 4, TRUE, "Drugs properties"))</f>
        <v>COC1=C(C=C2C(=C1)CC(C2=O)CC3CCN(CC3)CC4=CC=CC=C4)OC</v>
      </c>
      <c r="AQ128" s="98" cm="1">
        <f t="array" aca="1" ref="AQ128" ca="1">INDIRECT(ADDRESS(CELL("row", INDEX('Drugs properties'!$A:$A, MATCH($D128, 'Drugs properties'!$A:$A, 0), 0)), 3, 4, TRUE, "Drugs properties"))</f>
        <v>379.49</v>
      </c>
      <c r="AR128" s="98" cm="1">
        <f t="array" aca="1" ref="AR128" ca="1">INDIRECT(ADDRESS(CELL("row", INDEX('Drugs properties'!$A:$A, MATCH($D128, 'Drugs properties'!$A:$A, 0), 0)), 4, 4, TRUE, "Drugs properties"))</f>
        <v>38.770000000000003</v>
      </c>
      <c r="AS128" s="98" cm="1">
        <f t="array" aca="1" ref="AS128" ca="1">INDIRECT(ADDRESS(CELL("row", INDEX('Drugs properties'!$A:$A, MATCH($D128, 'Drugs properties'!$A:$A, 0), 0)), 5, 4, TRUE, "Drugs properties"))</f>
        <v>4</v>
      </c>
      <c r="AT128" s="98" cm="1">
        <f t="array" aca="1" ref="AT128" ca="1">INDIRECT(ADDRESS(CELL("row", INDEX('Drugs properties'!$A:$A, MATCH($D128, 'Drugs properties'!$A:$A, 0), 0)), 6, 4, TRUE, "Drugs properties"))</f>
        <v>4</v>
      </c>
      <c r="AU128" s="98" cm="1">
        <f t="array" aca="1" ref="AU128" ca="1">INDIRECT(ADDRESS(CELL("row", INDEX('Drugs properties'!$A:$A, MATCH($D128, 'Drugs properties'!$A:$A, 0), 0)), 7, 4, TRUE, "Drugs properties"))</f>
        <v>0</v>
      </c>
      <c r="AV128" s="98" cm="1">
        <f t="array" aca="1" ref="AV128" ca="1">INDIRECT(ADDRESS(CELL("row", INDEX('Drugs properties'!$A:$A, MATCH($D128, 'Drugs properties'!$A:$A, 0), 0)), 8, 4, TRUE, "Drugs properties"))</f>
        <v>6</v>
      </c>
      <c r="AW128" s="98" cm="1">
        <f t="array" aca="1" ref="AW128" ca="1">INDIRECT(ADDRESS(CELL("row", INDEX('Drugs properties'!$A:$A, MATCH($D128, 'Drugs properties'!$A:$A, 0), 0)), 9, 4, TRUE, "Drugs properties"))</f>
        <v>28</v>
      </c>
      <c r="AX128" s="105" cm="1">
        <f t="array" aca="1" ref="AX128" ca="1">INDIRECT(ADDRESS(CELL("row", INDEX('Drugs properties'!$A:$A, MATCH($D128, 'Drugs properties'!$A:$A, 0), 0)), 11, 4, TRUE, "Drugs properties"))</f>
        <v>13457</v>
      </c>
      <c r="AY128" s="102" cm="1">
        <f t="array" aca="1" ref="AY128" ca="1">INDIRECT(ADDRESS(CELL("row", INDEX('Drugs properties'!$A:$A, MATCH($D128, 'Drugs properties'!$A:$A, 0), 0)), 12, 4, TRUE, "Drugs properties"))</f>
        <v>2526</v>
      </c>
      <c r="AZ128" s="102" cm="1">
        <f t="array" aca="1" ref="AZ128" ca="1">INDIRECT(ADDRESS(CELL("row", INDEX('Drugs properties'!$A:$A, MATCH($D128, 'Drugs properties'!$A:$A, 0), 0)), 13, 4, TRUE, "Drugs properties"))</f>
        <v>141</v>
      </c>
      <c r="BA128" s="109" cm="1">
        <f t="array" aca="1" ref="BA128" ca="1">INDIRECT(ADDRESS(CELL("row", INDEX('Drugs properties'!$A:$A, MATCH($D128, 'Drugs properties'!$A:$A, 0), 0)), 14, 4, TRUE, "Drugs properties"))</f>
        <v>5</v>
      </c>
    </row>
    <row r="129" spans="1:53" s="3" customFormat="1" ht="75" x14ac:dyDescent="0.25">
      <c r="A129" s="15">
        <v>127</v>
      </c>
      <c r="B129" s="15" t="s">
        <v>883</v>
      </c>
      <c r="C129" s="83" t="s">
        <v>882</v>
      </c>
      <c r="D129" s="80" t="s">
        <v>70</v>
      </c>
      <c r="E129" s="16">
        <v>10</v>
      </c>
      <c r="F129" s="16"/>
      <c r="G129" s="16" t="s">
        <v>19</v>
      </c>
      <c r="H129" s="16" t="s">
        <v>884</v>
      </c>
      <c r="I129" s="16" t="s">
        <v>885</v>
      </c>
      <c r="J129" s="16"/>
      <c r="K129" s="16" t="s">
        <v>886</v>
      </c>
      <c r="L129" s="16"/>
      <c r="M129" s="35"/>
      <c r="N129" s="43">
        <v>84</v>
      </c>
      <c r="O129" s="17" t="s">
        <v>100</v>
      </c>
      <c r="P129" s="44" t="s">
        <v>303</v>
      </c>
      <c r="Q129" s="49" t="s">
        <v>887</v>
      </c>
      <c r="R129" s="18">
        <v>65</v>
      </c>
      <c r="S129" s="18"/>
      <c r="T129" s="50"/>
      <c r="U129" s="55"/>
      <c r="V129" s="19"/>
      <c r="W129" s="56">
        <v>624</v>
      </c>
      <c r="X129" s="61"/>
      <c r="Y129" s="20"/>
      <c r="Z129" s="20"/>
      <c r="AA129" s="20"/>
      <c r="AB129" s="20"/>
      <c r="AC129" s="20"/>
      <c r="AD129" s="20"/>
      <c r="AE129" s="20"/>
      <c r="AF129" s="20"/>
      <c r="AG129" s="20"/>
      <c r="AH129" s="20"/>
      <c r="AI129" s="20"/>
      <c r="AJ129" s="62"/>
      <c r="AK129" s="67" t="s">
        <v>306</v>
      </c>
      <c r="AL129" s="21" t="s">
        <v>24</v>
      </c>
      <c r="AM129" s="81" t="s">
        <v>888</v>
      </c>
      <c r="AN129" s="68" t="s">
        <v>889</v>
      </c>
      <c r="AO129" s="72"/>
      <c r="AP129" s="98" t="str" cm="1">
        <f t="array" aca="1" ref="AP129" ca="1">INDIRECT(ADDRESS(CELL("row", INDEX('Drugs properties'!$A:$A, MATCH($D129, 'Drugs properties'!$A:$A, 0), 0)), 2, 4, TRUE, "Drugs properties"))</f>
        <v>COC1=C(C=C2C(=C1)CC(C2=O)CC3CCN(CC3)CC4=CC=CC=C4)OC</v>
      </c>
      <c r="AQ129" s="98" cm="1">
        <f t="array" aca="1" ref="AQ129" ca="1">INDIRECT(ADDRESS(CELL("row", INDEX('Drugs properties'!$A:$A, MATCH($D129, 'Drugs properties'!$A:$A, 0), 0)), 3, 4, TRUE, "Drugs properties"))</f>
        <v>379.49</v>
      </c>
      <c r="AR129" s="98" cm="1">
        <f t="array" aca="1" ref="AR129" ca="1">INDIRECT(ADDRESS(CELL("row", INDEX('Drugs properties'!$A:$A, MATCH($D129, 'Drugs properties'!$A:$A, 0), 0)), 4, 4, TRUE, "Drugs properties"))</f>
        <v>38.770000000000003</v>
      </c>
      <c r="AS129" s="98" cm="1">
        <f t="array" aca="1" ref="AS129" ca="1">INDIRECT(ADDRESS(CELL("row", INDEX('Drugs properties'!$A:$A, MATCH($D129, 'Drugs properties'!$A:$A, 0), 0)), 5, 4, TRUE, "Drugs properties"))</f>
        <v>4</v>
      </c>
      <c r="AT129" s="98" cm="1">
        <f t="array" aca="1" ref="AT129" ca="1">INDIRECT(ADDRESS(CELL("row", INDEX('Drugs properties'!$A:$A, MATCH($D129, 'Drugs properties'!$A:$A, 0), 0)), 6, 4, TRUE, "Drugs properties"))</f>
        <v>4</v>
      </c>
      <c r="AU129" s="98" cm="1">
        <f t="array" aca="1" ref="AU129" ca="1">INDIRECT(ADDRESS(CELL("row", INDEX('Drugs properties'!$A:$A, MATCH($D129, 'Drugs properties'!$A:$A, 0), 0)), 7, 4, TRUE, "Drugs properties"))</f>
        <v>0</v>
      </c>
      <c r="AV129" s="98" cm="1">
        <f t="array" aca="1" ref="AV129" ca="1">INDIRECT(ADDRESS(CELL("row", INDEX('Drugs properties'!$A:$A, MATCH($D129, 'Drugs properties'!$A:$A, 0), 0)), 8, 4, TRUE, "Drugs properties"))</f>
        <v>6</v>
      </c>
      <c r="AW129" s="98" cm="1">
        <f t="array" aca="1" ref="AW129" ca="1">INDIRECT(ADDRESS(CELL("row", INDEX('Drugs properties'!$A:$A, MATCH($D129, 'Drugs properties'!$A:$A, 0), 0)), 9, 4, TRUE, "Drugs properties"))</f>
        <v>28</v>
      </c>
      <c r="AX129" s="105" cm="1">
        <f t="array" aca="1" ref="AX129" ca="1">INDIRECT(ADDRESS(CELL("row", INDEX('Drugs properties'!$A:$A, MATCH($D129, 'Drugs properties'!$A:$A, 0), 0)), 11, 4, TRUE, "Drugs properties"))</f>
        <v>13457</v>
      </c>
      <c r="AY129" s="102" cm="1">
        <f t="array" aca="1" ref="AY129" ca="1">INDIRECT(ADDRESS(CELL("row", INDEX('Drugs properties'!$A:$A, MATCH($D129, 'Drugs properties'!$A:$A, 0), 0)), 12, 4, TRUE, "Drugs properties"))</f>
        <v>2526</v>
      </c>
      <c r="AZ129" s="102" cm="1">
        <f t="array" aca="1" ref="AZ129" ca="1">INDIRECT(ADDRESS(CELL("row", INDEX('Drugs properties'!$A:$A, MATCH($D129, 'Drugs properties'!$A:$A, 0), 0)), 13, 4, TRUE, "Drugs properties"))</f>
        <v>141</v>
      </c>
      <c r="BA129" s="109" cm="1">
        <f t="array" aca="1" ref="BA129" ca="1">INDIRECT(ADDRESS(CELL("row", INDEX('Drugs properties'!$A:$A, MATCH($D129, 'Drugs properties'!$A:$A, 0), 0)), 14, 4, TRUE, "Drugs properties"))</f>
        <v>5</v>
      </c>
    </row>
    <row r="130" spans="1:53" s="3" customFormat="1" ht="225" x14ac:dyDescent="0.25">
      <c r="A130" s="15">
        <v>128</v>
      </c>
      <c r="B130" s="15" t="s">
        <v>307</v>
      </c>
      <c r="C130" s="32">
        <v>28357022</v>
      </c>
      <c r="D130" s="34" t="s">
        <v>333</v>
      </c>
      <c r="E130" s="16" t="s">
        <v>3175</v>
      </c>
      <c r="F130" s="16" t="s">
        <v>3174</v>
      </c>
      <c r="G130" s="16" t="s">
        <v>890</v>
      </c>
      <c r="H130" s="16" t="s">
        <v>891</v>
      </c>
      <c r="I130" s="16" t="s">
        <v>3329</v>
      </c>
      <c r="J130" s="16"/>
      <c r="K130" s="16" t="s">
        <v>890</v>
      </c>
      <c r="L130" s="16"/>
      <c r="M130" s="35"/>
      <c r="N130" s="43">
        <v>22</v>
      </c>
      <c r="O130" s="17" t="s">
        <v>96</v>
      </c>
      <c r="P130" s="44" t="s">
        <v>858</v>
      </c>
      <c r="Q130" s="49" t="s">
        <v>24</v>
      </c>
      <c r="R130" s="18" t="s">
        <v>308</v>
      </c>
      <c r="S130" s="18"/>
      <c r="T130" s="50"/>
      <c r="U130" s="55"/>
      <c r="V130" s="19"/>
      <c r="W130" s="56">
        <v>602</v>
      </c>
      <c r="X130" s="61"/>
      <c r="Y130" s="20"/>
      <c r="Z130" s="20"/>
      <c r="AA130" s="20"/>
      <c r="AB130" s="20"/>
      <c r="AC130" s="20">
        <v>4.3</v>
      </c>
      <c r="AD130" s="20">
        <v>0.97</v>
      </c>
      <c r="AE130" s="20"/>
      <c r="AF130" s="20"/>
      <c r="AG130" s="20"/>
      <c r="AH130" s="20"/>
      <c r="AI130" s="20"/>
      <c r="AJ130" s="62"/>
      <c r="AK130" s="67" t="s">
        <v>892</v>
      </c>
      <c r="AL130" s="21" t="s">
        <v>24</v>
      </c>
      <c r="AM130" s="21"/>
      <c r="AN130" s="68" t="s">
        <v>893</v>
      </c>
      <c r="AO130" s="72" t="s">
        <v>3328</v>
      </c>
      <c r="AP130" s="98" t="str" cm="1">
        <f t="array" aca="1" ref="AP130" ca="1">INDIRECT(ADDRESS(CELL("row", INDEX('Drugs properties'!$A:$A, MATCH($D130, 'Drugs properties'!$A:$A, 0), 0)), 2, 4, TRUE, "Drugs properties"))</f>
        <v>COC1=C2C(=CC(=C1N3CC4CCCNC4C3)F)C(=O)C(=CN2C5CC5)C(=O)O</v>
      </c>
      <c r="AQ130" s="98" cm="1">
        <f t="array" aca="1" ref="AQ130" ca="1">INDIRECT(ADDRESS(CELL("row", INDEX('Drugs properties'!$A:$A, MATCH($D130, 'Drugs properties'!$A:$A, 0), 0)), 3, 4, TRUE, "Drugs properties"))</f>
        <v>401.43</v>
      </c>
      <c r="AR130" s="98" cm="1">
        <f t="array" aca="1" ref="AR130" ca="1">INDIRECT(ADDRESS(CELL("row", INDEX('Drugs properties'!$A:$A, MATCH($D130, 'Drugs properties'!$A:$A, 0), 0)), 4, 4, TRUE, "Drugs properties"))</f>
        <v>83.8</v>
      </c>
      <c r="AS130" s="98" cm="1">
        <f t="array" aca="1" ref="AS130" ca="1">INDIRECT(ADDRESS(CELL("row", INDEX('Drugs properties'!$A:$A, MATCH($D130, 'Drugs properties'!$A:$A, 0), 0)), 5, 4, TRUE, "Drugs properties"))</f>
        <v>1.8</v>
      </c>
      <c r="AT130" s="98" cm="1">
        <f t="array" aca="1" ref="AT130" ca="1">INDIRECT(ADDRESS(CELL("row", INDEX('Drugs properties'!$A:$A, MATCH($D130, 'Drugs properties'!$A:$A, 0), 0)), 6, 4, TRUE, "Drugs properties"))</f>
        <v>6</v>
      </c>
      <c r="AU130" s="98" cm="1">
        <f t="array" aca="1" ref="AU130" ca="1">INDIRECT(ADDRESS(CELL("row", INDEX('Drugs properties'!$A:$A, MATCH($D130, 'Drugs properties'!$A:$A, 0), 0)), 7, 4, TRUE, "Drugs properties"))</f>
        <v>2</v>
      </c>
      <c r="AV130" s="98" cm="1">
        <f t="array" aca="1" ref="AV130" ca="1">INDIRECT(ADDRESS(CELL("row", INDEX('Drugs properties'!$A:$A, MATCH($D130, 'Drugs properties'!$A:$A, 0), 0)), 8, 4, TRUE, "Drugs properties"))</f>
        <v>4</v>
      </c>
      <c r="AW130" s="98" cm="1">
        <f t="array" aca="1" ref="AW130" ca="1">INDIRECT(ADDRESS(CELL("row", INDEX('Drugs properties'!$A:$A, MATCH($D130, 'Drugs properties'!$A:$A, 0), 0)), 9, 4, TRUE, "Drugs properties"))</f>
        <v>29</v>
      </c>
      <c r="AX130" s="105" cm="1">
        <f t="array" aca="1" ref="AX130" ca="1">INDIRECT(ADDRESS(CELL("row", INDEX('Drugs properties'!$A:$A, MATCH($D130, 'Drugs properties'!$A:$A, 0), 0)), 11, 4, TRUE, "Drugs properties"))</f>
        <v>23663</v>
      </c>
      <c r="AY130" s="102" cm="1">
        <f t="array" aca="1" ref="AY130" ca="1">INDIRECT(ADDRESS(CELL("row", INDEX('Drugs properties'!$A:$A, MATCH($D130, 'Drugs properties'!$A:$A, 0), 0)), 12, 4, TRUE, "Drugs properties"))</f>
        <v>2603</v>
      </c>
      <c r="AZ130" s="102" cm="1">
        <f t="array" aca="1" ref="AZ130" ca="1">INDIRECT(ADDRESS(CELL("row", INDEX('Drugs properties'!$A:$A, MATCH($D130, 'Drugs properties'!$A:$A, 0), 0)), 13, 4, TRUE, "Drugs properties"))</f>
        <v>194</v>
      </c>
      <c r="BA130" s="109" cm="1">
        <f t="array" aca="1" ref="BA130" ca="1">INDIRECT(ADDRESS(CELL("row", INDEX('Drugs properties'!$A:$A, MATCH($D130, 'Drugs properties'!$A:$A, 0), 0)), 14, 4, TRUE, "Drugs properties"))</f>
        <v>22</v>
      </c>
    </row>
    <row r="131" spans="1:53" s="3" customFormat="1" ht="120" x14ac:dyDescent="0.25">
      <c r="A131" s="15">
        <v>129</v>
      </c>
      <c r="B131" s="15" t="s">
        <v>309</v>
      </c>
      <c r="C131" s="32">
        <v>25165550</v>
      </c>
      <c r="D131" s="80" t="s">
        <v>1759</v>
      </c>
      <c r="E131" s="16">
        <v>1500</v>
      </c>
      <c r="F131" s="16"/>
      <c r="G131" s="16" t="s">
        <v>19</v>
      </c>
      <c r="H131" s="16"/>
      <c r="I131" s="90"/>
      <c r="J131" s="90"/>
      <c r="K131" s="16"/>
      <c r="L131" s="16"/>
      <c r="M131" s="35"/>
      <c r="N131" s="43">
        <v>68</v>
      </c>
      <c r="O131" s="17" t="s">
        <v>100</v>
      </c>
      <c r="P131" s="44" t="s">
        <v>310</v>
      </c>
      <c r="Q131" s="49" t="s">
        <v>24</v>
      </c>
      <c r="R131" s="18"/>
      <c r="S131" s="18"/>
      <c r="T131" s="50"/>
      <c r="U131" s="55"/>
      <c r="V131" s="19"/>
      <c r="W131" s="56">
        <v>809</v>
      </c>
      <c r="X131" s="61"/>
      <c r="Y131" s="20"/>
      <c r="Z131" s="20"/>
      <c r="AA131" s="20"/>
      <c r="AB131" s="20"/>
      <c r="AC131" s="20"/>
      <c r="AD131" s="20"/>
      <c r="AE131" s="20"/>
      <c r="AF131" s="20"/>
      <c r="AG131" s="20"/>
      <c r="AH131" s="20"/>
      <c r="AI131" s="20"/>
      <c r="AJ131" s="62"/>
      <c r="AK131" s="67"/>
      <c r="AL131" s="21"/>
      <c r="AM131" s="21"/>
      <c r="AN131" s="68"/>
      <c r="AO131" s="72"/>
      <c r="AP131" s="98" t="str" cm="1">
        <f t="array" aca="1" ref="AP131" ca="1">INDIRECT(ADDRESS(CELL("row", INDEX('Drugs properties'!$A:$A, MATCH($D131, 'Drugs properties'!$A:$A, 0), 0)), 2, 4, TRUE, "Drugs properties"))</f>
        <v>CCC1C(C(C(N(CC(CC(C(C(C(C(C(=O)O1)C)OC2CC(C(C(O2)C)O)(C)OC)C)OC3C(C(CC(O3)C)N(C)C)O)(C)O)C)C)C)O)(C)O</v>
      </c>
      <c r="AQ131" s="98" cm="1">
        <f t="array" aca="1" ref="AQ131" ca="1">INDIRECT(ADDRESS(CELL("row", INDEX('Drugs properties'!$A:$A, MATCH($D131, 'Drugs properties'!$A:$A, 0), 0)), 3, 4, TRUE, "Drugs properties"))</f>
        <v>748.98</v>
      </c>
      <c r="AR131" s="98" cm="1">
        <f t="array" aca="1" ref="AR131" ca="1">INDIRECT(ADDRESS(CELL("row", INDEX('Drugs properties'!$A:$A, MATCH($D131, 'Drugs properties'!$A:$A, 0), 0)), 4, 4, TRUE, "Drugs properties"))</f>
        <v>180.08</v>
      </c>
      <c r="AS131" s="98" cm="1">
        <f t="array" aca="1" ref="AS131" ca="1">INDIRECT(ADDRESS(CELL("row", INDEX('Drugs properties'!$A:$A, MATCH($D131, 'Drugs properties'!$A:$A, 0), 0)), 5, 4, TRUE, "Drugs properties"))</f>
        <v>2.02</v>
      </c>
      <c r="AT131" s="98" cm="1">
        <f t="array" aca="1" ref="AT131" ca="1">INDIRECT(ADDRESS(CELL("row", INDEX('Drugs properties'!$A:$A, MATCH($D131, 'Drugs properties'!$A:$A, 0), 0)), 6, 4, TRUE, "Drugs properties"))</f>
        <v>14</v>
      </c>
      <c r="AU131" s="98" cm="1">
        <f t="array" aca="1" ref="AU131" ca="1">INDIRECT(ADDRESS(CELL("row", INDEX('Drugs properties'!$A:$A, MATCH($D131, 'Drugs properties'!$A:$A, 0), 0)), 7, 4, TRUE, "Drugs properties"))</f>
        <v>5</v>
      </c>
      <c r="AV131" s="98" cm="1">
        <f t="array" aca="1" ref="AV131" ca="1">INDIRECT(ADDRESS(CELL("row", INDEX('Drugs properties'!$A:$A, MATCH($D131, 'Drugs properties'!$A:$A, 0), 0)), 8, 4, TRUE, "Drugs properties"))</f>
        <v>7</v>
      </c>
      <c r="AW131" s="98" cm="1">
        <f t="array" aca="1" ref="AW131" ca="1">INDIRECT(ADDRESS(CELL("row", INDEX('Drugs properties'!$A:$A, MATCH($D131, 'Drugs properties'!$A:$A, 0), 0)), 9, 4, TRUE, "Drugs properties"))</f>
        <v>52</v>
      </c>
      <c r="AX131" s="105" cm="1">
        <f t="array" aca="1" ref="AX131" ca="1">INDIRECT(ADDRESS(CELL("row", INDEX('Drugs properties'!$A:$A, MATCH($D131, 'Drugs properties'!$A:$A, 0), 0)), 11, 4, TRUE, "Drugs properties"))</f>
        <v>894</v>
      </c>
      <c r="AY131" s="102" cm="1">
        <f t="array" aca="1" ref="AY131" ca="1">INDIRECT(ADDRESS(CELL("row", INDEX('Drugs properties'!$A:$A, MATCH($D131, 'Drugs properties'!$A:$A, 0), 0)), 12, 4, TRUE, "Drugs properties"))</f>
        <v>125</v>
      </c>
      <c r="AZ131" s="102" cm="1">
        <f t="array" aca="1" ref="AZ131" ca="1">INDIRECT(ADDRESS(CELL("row", INDEX('Drugs properties'!$A:$A, MATCH($D131, 'Drugs properties'!$A:$A, 0), 0)), 13, 4, TRUE, "Drugs properties"))</f>
        <v>13</v>
      </c>
      <c r="BA131" s="109" cm="1">
        <f t="array" aca="1" ref="BA131" ca="1">INDIRECT(ADDRESS(CELL("row", INDEX('Drugs properties'!$A:$A, MATCH($D131, 'Drugs properties'!$A:$A, 0), 0)), 14, 4, TRUE, "Drugs properties"))</f>
        <v>0</v>
      </c>
    </row>
    <row r="132" spans="1:53" s="3" customFormat="1" ht="120" x14ac:dyDescent="0.25">
      <c r="A132" s="15">
        <v>130</v>
      </c>
      <c r="B132" s="15" t="s">
        <v>894</v>
      </c>
      <c r="C132" s="32">
        <v>16359290</v>
      </c>
      <c r="D132" s="80" t="s">
        <v>1759</v>
      </c>
      <c r="E132" s="16">
        <v>500</v>
      </c>
      <c r="F132" s="16"/>
      <c r="G132" s="16" t="s">
        <v>898</v>
      </c>
      <c r="H132" s="16" t="s">
        <v>896</v>
      </c>
      <c r="I132" s="90"/>
      <c r="J132" s="16" t="s">
        <v>897</v>
      </c>
      <c r="K132" s="16" t="s">
        <v>19</v>
      </c>
      <c r="L132" s="16"/>
      <c r="M132" s="35"/>
      <c r="N132" s="43">
        <v>51</v>
      </c>
      <c r="O132" s="17" t="s">
        <v>100</v>
      </c>
      <c r="P132" s="44" t="s">
        <v>895</v>
      </c>
      <c r="Q132" s="49" t="s">
        <v>24</v>
      </c>
      <c r="R132" s="18"/>
      <c r="S132" s="18"/>
      <c r="T132" s="50"/>
      <c r="U132" s="55"/>
      <c r="V132" s="19"/>
      <c r="W132" s="56" t="s">
        <v>899</v>
      </c>
      <c r="X132" s="61"/>
      <c r="Y132" s="20"/>
      <c r="Z132" s="20"/>
      <c r="AA132" s="20"/>
      <c r="AB132" s="20"/>
      <c r="AC132" s="20">
        <v>2.8</v>
      </c>
      <c r="AD132" s="20"/>
      <c r="AE132" s="20"/>
      <c r="AF132" s="20"/>
      <c r="AG132" s="20"/>
      <c r="AH132" s="20"/>
      <c r="AI132" s="20"/>
      <c r="AJ132" s="62"/>
      <c r="AK132" s="67" t="s">
        <v>900</v>
      </c>
      <c r="AL132" s="21"/>
      <c r="AM132" s="21"/>
      <c r="AN132" s="68"/>
      <c r="AO132" s="72"/>
      <c r="AP132" s="100" t="str" cm="1">
        <f t="array" aca="1" ref="AP132" ca="1">INDIRECT(ADDRESS(CELL("row", INDEX('Drugs properties'!$A:$A, MATCH($D132, 'Drugs properties'!$A:$A, 0), 0)), 2, 4, TRUE, "Drugs properties"))</f>
        <v>CCC1C(C(C(N(CC(CC(C(C(C(C(C(=O)O1)C)OC2CC(C(C(O2)C)O)(C)OC)C)OC3C(C(CC(O3)C)N(C)C)O)(C)O)C)C)C)O)(C)O</v>
      </c>
      <c r="AQ132" s="98" cm="1">
        <f t="array" aca="1" ref="AQ132" ca="1">INDIRECT(ADDRESS(CELL("row", INDEX('Drugs properties'!$A:$A, MATCH($D132, 'Drugs properties'!$A:$A, 0), 0)), 3, 4, TRUE, "Drugs properties"))</f>
        <v>748.98</v>
      </c>
      <c r="AR132" s="98" cm="1">
        <f t="array" aca="1" ref="AR132" ca="1">INDIRECT(ADDRESS(CELL("row", INDEX('Drugs properties'!$A:$A, MATCH($D132, 'Drugs properties'!$A:$A, 0), 0)), 4, 4, TRUE, "Drugs properties"))</f>
        <v>180.08</v>
      </c>
      <c r="AS132" s="98" cm="1">
        <f t="array" aca="1" ref="AS132" ca="1">INDIRECT(ADDRESS(CELL("row", INDEX('Drugs properties'!$A:$A, MATCH($D132, 'Drugs properties'!$A:$A, 0), 0)), 5, 4, TRUE, "Drugs properties"))</f>
        <v>2.02</v>
      </c>
      <c r="AT132" s="98" cm="1">
        <f t="array" aca="1" ref="AT132" ca="1">INDIRECT(ADDRESS(CELL("row", INDEX('Drugs properties'!$A:$A, MATCH($D132, 'Drugs properties'!$A:$A, 0), 0)), 6, 4, TRUE, "Drugs properties"))</f>
        <v>14</v>
      </c>
      <c r="AU132" s="98" cm="1">
        <f t="array" aca="1" ref="AU132" ca="1">INDIRECT(ADDRESS(CELL("row", INDEX('Drugs properties'!$A:$A, MATCH($D132, 'Drugs properties'!$A:$A, 0), 0)), 7, 4, TRUE, "Drugs properties"))</f>
        <v>5</v>
      </c>
      <c r="AV132" s="98" cm="1">
        <f t="array" aca="1" ref="AV132" ca="1">INDIRECT(ADDRESS(CELL("row", INDEX('Drugs properties'!$A:$A, MATCH($D132, 'Drugs properties'!$A:$A, 0), 0)), 8, 4, TRUE, "Drugs properties"))</f>
        <v>7</v>
      </c>
      <c r="AW132" s="98" cm="1">
        <f t="array" aca="1" ref="AW132" ca="1">INDIRECT(ADDRESS(CELL("row", INDEX('Drugs properties'!$A:$A, MATCH($D132, 'Drugs properties'!$A:$A, 0), 0)), 9, 4, TRUE, "Drugs properties"))</f>
        <v>52</v>
      </c>
      <c r="AX132" s="105" cm="1">
        <f t="array" aca="1" ref="AX132" ca="1">INDIRECT(ADDRESS(CELL("row", INDEX('Drugs properties'!$A:$A, MATCH($D132, 'Drugs properties'!$A:$A, 0), 0)), 11, 4, TRUE, "Drugs properties"))</f>
        <v>894</v>
      </c>
      <c r="AY132" s="102" cm="1">
        <f t="array" aca="1" ref="AY132" ca="1">INDIRECT(ADDRESS(CELL("row", INDEX('Drugs properties'!$A:$A, MATCH($D132, 'Drugs properties'!$A:$A, 0), 0)), 12, 4, TRUE, "Drugs properties"))</f>
        <v>125</v>
      </c>
      <c r="AZ132" s="102" cm="1">
        <f t="array" aca="1" ref="AZ132" ca="1">INDIRECT(ADDRESS(CELL("row", INDEX('Drugs properties'!$A:$A, MATCH($D132, 'Drugs properties'!$A:$A, 0), 0)), 13, 4, TRUE, "Drugs properties"))</f>
        <v>13</v>
      </c>
      <c r="BA132" s="109" cm="1">
        <f t="array" aca="1" ref="BA132" ca="1">INDIRECT(ADDRESS(CELL("row", INDEX('Drugs properties'!$A:$A, MATCH($D132, 'Drugs properties'!$A:$A, 0), 0)), 14, 4, TRUE, "Drugs properties"))</f>
        <v>0</v>
      </c>
    </row>
    <row r="133" spans="1:53" s="3" customFormat="1" ht="135" x14ac:dyDescent="0.25">
      <c r="A133" s="15">
        <v>131</v>
      </c>
      <c r="B133" s="15" t="s">
        <v>413</v>
      </c>
      <c r="C133" s="32">
        <v>18070319</v>
      </c>
      <c r="D133" s="80" t="s">
        <v>1759</v>
      </c>
      <c r="E133" s="16">
        <v>500</v>
      </c>
      <c r="F133" s="16"/>
      <c r="G133" s="16"/>
      <c r="H133" s="16" t="s">
        <v>903</v>
      </c>
      <c r="I133" s="90">
        <f>375*3</f>
        <v>1125</v>
      </c>
      <c r="J133" s="16" t="s">
        <v>904</v>
      </c>
      <c r="K133" s="16"/>
      <c r="L133" s="16"/>
      <c r="M133" s="35"/>
      <c r="N133" s="43">
        <v>90</v>
      </c>
      <c r="O133" s="17" t="s">
        <v>100</v>
      </c>
      <c r="P133" s="44" t="s">
        <v>902</v>
      </c>
      <c r="Q133" s="49" t="s">
        <v>24</v>
      </c>
      <c r="R133" s="18"/>
      <c r="S133" s="18"/>
      <c r="T133" s="50"/>
      <c r="U133" s="55"/>
      <c r="V133" s="19"/>
      <c r="W133" s="56">
        <v>740</v>
      </c>
      <c r="X133" s="61"/>
      <c r="Y133" s="20"/>
      <c r="Z133" s="20"/>
      <c r="AA133" s="20"/>
      <c r="AB133" s="20"/>
      <c r="AC133" s="20"/>
      <c r="AD133" s="20"/>
      <c r="AE133" s="20"/>
      <c r="AF133" s="20"/>
      <c r="AG133" s="20"/>
      <c r="AH133" s="20"/>
      <c r="AI133" s="20"/>
      <c r="AJ133" s="62"/>
      <c r="AK133" s="67" t="s">
        <v>905</v>
      </c>
      <c r="AL133" s="21"/>
      <c r="AM133" s="21" t="s">
        <v>908</v>
      </c>
      <c r="AN133" s="68" t="s">
        <v>906</v>
      </c>
      <c r="AO133" s="72" t="s">
        <v>907</v>
      </c>
      <c r="AP133" s="98" t="str" cm="1">
        <f t="array" aca="1" ref="AP133" ca="1">INDIRECT(ADDRESS(CELL("row", INDEX('Drugs properties'!$A:$A, MATCH($D133, 'Drugs properties'!$A:$A, 0), 0)), 2, 4, TRUE, "Drugs properties"))</f>
        <v>CCC1C(C(C(N(CC(CC(C(C(C(C(C(=O)O1)C)OC2CC(C(C(O2)C)O)(C)OC)C)OC3C(C(CC(O3)C)N(C)C)O)(C)O)C)C)C)O)(C)O</v>
      </c>
      <c r="AQ133" s="98" cm="1">
        <f t="array" aca="1" ref="AQ133" ca="1">INDIRECT(ADDRESS(CELL("row", INDEX('Drugs properties'!$A:$A, MATCH($D133, 'Drugs properties'!$A:$A, 0), 0)), 3, 4, TRUE, "Drugs properties"))</f>
        <v>748.98</v>
      </c>
      <c r="AR133" s="98" cm="1">
        <f t="array" aca="1" ref="AR133" ca="1">INDIRECT(ADDRESS(CELL("row", INDEX('Drugs properties'!$A:$A, MATCH($D133, 'Drugs properties'!$A:$A, 0), 0)), 4, 4, TRUE, "Drugs properties"))</f>
        <v>180.08</v>
      </c>
      <c r="AS133" s="98" cm="1">
        <f t="array" aca="1" ref="AS133" ca="1">INDIRECT(ADDRESS(CELL("row", INDEX('Drugs properties'!$A:$A, MATCH($D133, 'Drugs properties'!$A:$A, 0), 0)), 5, 4, TRUE, "Drugs properties"))</f>
        <v>2.02</v>
      </c>
      <c r="AT133" s="98" cm="1">
        <f t="array" aca="1" ref="AT133" ca="1">INDIRECT(ADDRESS(CELL("row", INDEX('Drugs properties'!$A:$A, MATCH($D133, 'Drugs properties'!$A:$A, 0), 0)), 6, 4, TRUE, "Drugs properties"))</f>
        <v>14</v>
      </c>
      <c r="AU133" s="98" cm="1">
        <f t="array" aca="1" ref="AU133" ca="1">INDIRECT(ADDRESS(CELL("row", INDEX('Drugs properties'!$A:$A, MATCH($D133, 'Drugs properties'!$A:$A, 0), 0)), 7, 4, TRUE, "Drugs properties"))</f>
        <v>5</v>
      </c>
      <c r="AV133" s="98" cm="1">
        <f t="array" aca="1" ref="AV133" ca="1">INDIRECT(ADDRESS(CELL("row", INDEX('Drugs properties'!$A:$A, MATCH($D133, 'Drugs properties'!$A:$A, 0), 0)), 8, 4, TRUE, "Drugs properties"))</f>
        <v>7</v>
      </c>
      <c r="AW133" s="98" cm="1">
        <f t="array" aca="1" ref="AW133" ca="1">INDIRECT(ADDRESS(CELL("row", INDEX('Drugs properties'!$A:$A, MATCH($D133, 'Drugs properties'!$A:$A, 0), 0)), 9, 4, TRUE, "Drugs properties"))</f>
        <v>52</v>
      </c>
      <c r="AX133" s="105" cm="1">
        <f t="array" aca="1" ref="AX133" ca="1">INDIRECT(ADDRESS(CELL("row", INDEX('Drugs properties'!$A:$A, MATCH($D133, 'Drugs properties'!$A:$A, 0), 0)), 11, 4, TRUE, "Drugs properties"))</f>
        <v>894</v>
      </c>
      <c r="AY133" s="102" cm="1">
        <f t="array" aca="1" ref="AY133" ca="1">INDIRECT(ADDRESS(CELL("row", INDEX('Drugs properties'!$A:$A, MATCH($D133, 'Drugs properties'!$A:$A, 0), 0)), 12, 4, TRUE, "Drugs properties"))</f>
        <v>125</v>
      </c>
      <c r="AZ133" s="102" cm="1">
        <f t="array" aca="1" ref="AZ133" ca="1">INDIRECT(ADDRESS(CELL("row", INDEX('Drugs properties'!$A:$A, MATCH($D133, 'Drugs properties'!$A:$A, 0), 0)), 13, 4, TRUE, "Drugs properties"))</f>
        <v>13</v>
      </c>
      <c r="BA133" s="109" cm="1">
        <f t="array" aca="1" ref="BA133" ca="1">INDIRECT(ADDRESS(CELL("row", INDEX('Drugs properties'!$A:$A, MATCH($D133, 'Drugs properties'!$A:$A, 0), 0)), 14, 4, TRUE, "Drugs properties"))</f>
        <v>0</v>
      </c>
    </row>
    <row r="134" spans="1:53" s="3" customFormat="1" ht="135" x14ac:dyDescent="0.25">
      <c r="A134" s="15">
        <v>132</v>
      </c>
      <c r="B134" s="15" t="s">
        <v>485</v>
      </c>
      <c r="C134" s="32">
        <v>17546486</v>
      </c>
      <c r="D134" s="80" t="s">
        <v>1759</v>
      </c>
      <c r="E134" s="16">
        <v>500</v>
      </c>
      <c r="F134" s="16"/>
      <c r="G134" s="16"/>
      <c r="H134" s="16" t="s">
        <v>914</v>
      </c>
      <c r="I134" s="90"/>
      <c r="J134" s="16" t="s">
        <v>911</v>
      </c>
      <c r="K134" s="16" t="s">
        <v>915</v>
      </c>
      <c r="L134" s="16"/>
      <c r="M134" s="35"/>
      <c r="N134" s="43">
        <v>55</v>
      </c>
      <c r="O134" s="17" t="s">
        <v>100</v>
      </c>
      <c r="P134" s="44" t="s">
        <v>909</v>
      </c>
      <c r="Q134" s="49" t="s">
        <v>24</v>
      </c>
      <c r="R134" s="18"/>
      <c r="S134" s="18"/>
      <c r="T134" s="50"/>
      <c r="U134" s="55"/>
      <c r="V134" s="19" t="s">
        <v>486</v>
      </c>
      <c r="W134" s="56" t="s">
        <v>912</v>
      </c>
      <c r="X134" s="61"/>
      <c r="Y134" s="20"/>
      <c r="Z134" s="20"/>
      <c r="AA134" s="20"/>
      <c r="AB134" s="20"/>
      <c r="AC134" s="20" t="s">
        <v>2141</v>
      </c>
      <c r="AD134" s="20"/>
      <c r="AE134" s="20"/>
      <c r="AF134" s="20"/>
      <c r="AG134" s="20"/>
      <c r="AH134" s="20"/>
      <c r="AI134" s="20" t="s">
        <v>913</v>
      </c>
      <c r="AJ134" s="62" t="s">
        <v>2142</v>
      </c>
      <c r="AK134" s="67"/>
      <c r="AL134" s="21"/>
      <c r="AM134" s="21"/>
      <c r="AN134" s="68"/>
      <c r="AO134" s="72" t="s">
        <v>910</v>
      </c>
      <c r="AP134" s="98" t="str" cm="1">
        <f t="array" aca="1" ref="AP134" ca="1">INDIRECT(ADDRESS(CELL("row", INDEX('Drugs properties'!$A:$A, MATCH($D134, 'Drugs properties'!$A:$A, 0), 0)), 2, 4, TRUE, "Drugs properties"))</f>
        <v>CCC1C(C(C(N(CC(CC(C(C(C(C(C(=O)O1)C)OC2CC(C(C(O2)C)O)(C)OC)C)OC3C(C(CC(O3)C)N(C)C)O)(C)O)C)C)C)O)(C)O</v>
      </c>
      <c r="AQ134" s="98" cm="1">
        <f t="array" aca="1" ref="AQ134" ca="1">INDIRECT(ADDRESS(CELL("row", INDEX('Drugs properties'!$A:$A, MATCH($D134, 'Drugs properties'!$A:$A, 0), 0)), 3, 4, TRUE, "Drugs properties"))</f>
        <v>748.98</v>
      </c>
      <c r="AR134" s="98" cm="1">
        <f t="array" aca="1" ref="AR134" ca="1">INDIRECT(ADDRESS(CELL("row", INDEX('Drugs properties'!$A:$A, MATCH($D134, 'Drugs properties'!$A:$A, 0), 0)), 4, 4, TRUE, "Drugs properties"))</f>
        <v>180.08</v>
      </c>
      <c r="AS134" s="98" cm="1">
        <f t="array" aca="1" ref="AS134" ca="1">INDIRECT(ADDRESS(CELL("row", INDEX('Drugs properties'!$A:$A, MATCH($D134, 'Drugs properties'!$A:$A, 0), 0)), 5, 4, TRUE, "Drugs properties"))</f>
        <v>2.02</v>
      </c>
      <c r="AT134" s="98" cm="1">
        <f t="array" aca="1" ref="AT134" ca="1">INDIRECT(ADDRESS(CELL("row", INDEX('Drugs properties'!$A:$A, MATCH($D134, 'Drugs properties'!$A:$A, 0), 0)), 6, 4, TRUE, "Drugs properties"))</f>
        <v>14</v>
      </c>
      <c r="AU134" s="98" cm="1">
        <f t="array" aca="1" ref="AU134" ca="1">INDIRECT(ADDRESS(CELL("row", INDEX('Drugs properties'!$A:$A, MATCH($D134, 'Drugs properties'!$A:$A, 0), 0)), 7, 4, TRUE, "Drugs properties"))</f>
        <v>5</v>
      </c>
      <c r="AV134" s="98" cm="1">
        <f t="array" aca="1" ref="AV134" ca="1">INDIRECT(ADDRESS(CELL("row", INDEX('Drugs properties'!$A:$A, MATCH($D134, 'Drugs properties'!$A:$A, 0), 0)), 8, 4, TRUE, "Drugs properties"))</f>
        <v>7</v>
      </c>
      <c r="AW134" s="98" cm="1">
        <f t="array" aca="1" ref="AW134" ca="1">INDIRECT(ADDRESS(CELL("row", INDEX('Drugs properties'!$A:$A, MATCH($D134, 'Drugs properties'!$A:$A, 0), 0)), 9, 4, TRUE, "Drugs properties"))</f>
        <v>52</v>
      </c>
      <c r="AX134" s="105" cm="1">
        <f t="array" aca="1" ref="AX134" ca="1">INDIRECT(ADDRESS(CELL("row", INDEX('Drugs properties'!$A:$A, MATCH($D134, 'Drugs properties'!$A:$A, 0), 0)), 11, 4, TRUE, "Drugs properties"))</f>
        <v>894</v>
      </c>
      <c r="AY134" s="102" cm="1">
        <f t="array" aca="1" ref="AY134" ca="1">INDIRECT(ADDRESS(CELL("row", INDEX('Drugs properties'!$A:$A, MATCH($D134, 'Drugs properties'!$A:$A, 0), 0)), 12, 4, TRUE, "Drugs properties"))</f>
        <v>125</v>
      </c>
      <c r="AZ134" s="102" cm="1">
        <f t="array" aca="1" ref="AZ134" ca="1">INDIRECT(ADDRESS(CELL("row", INDEX('Drugs properties'!$A:$A, MATCH($D134, 'Drugs properties'!$A:$A, 0), 0)), 13, 4, TRUE, "Drugs properties"))</f>
        <v>13</v>
      </c>
      <c r="BA134" s="109" cm="1">
        <f t="array" aca="1" ref="BA134" ca="1">INDIRECT(ADDRESS(CELL("row", INDEX('Drugs properties'!$A:$A, MATCH($D134, 'Drugs properties'!$A:$A, 0), 0)), 14, 4, TRUE, "Drugs properties"))</f>
        <v>0</v>
      </c>
    </row>
    <row r="135" spans="1:53" s="3" customFormat="1" ht="120" x14ac:dyDescent="0.25">
      <c r="A135" s="15">
        <v>133</v>
      </c>
      <c r="B135" s="15" t="s">
        <v>374</v>
      </c>
      <c r="C135" s="32">
        <v>20222297</v>
      </c>
      <c r="D135" s="80" t="s">
        <v>1759</v>
      </c>
      <c r="E135" s="16"/>
      <c r="F135" s="16"/>
      <c r="G135" s="16"/>
      <c r="H135" s="16" t="s">
        <v>917</v>
      </c>
      <c r="I135" s="16"/>
      <c r="J135" s="16"/>
      <c r="K135" s="16"/>
      <c r="L135" s="16"/>
      <c r="M135" s="35"/>
      <c r="N135" s="43">
        <v>27</v>
      </c>
      <c r="O135" s="17" t="s">
        <v>100</v>
      </c>
      <c r="P135" s="44" t="s">
        <v>918</v>
      </c>
      <c r="Q135" s="49" t="s">
        <v>24</v>
      </c>
      <c r="R135" s="18"/>
      <c r="S135" s="18"/>
      <c r="T135" s="50"/>
      <c r="U135" s="55"/>
      <c r="V135" s="19"/>
      <c r="W135" s="56">
        <v>459</v>
      </c>
      <c r="X135" s="61"/>
      <c r="Y135" s="20"/>
      <c r="Z135" s="20"/>
      <c r="AA135" s="20"/>
      <c r="AB135" s="20"/>
      <c r="AC135" s="20">
        <v>3.1</v>
      </c>
      <c r="AD135" s="20" t="s">
        <v>73</v>
      </c>
      <c r="AE135" s="20" t="s">
        <v>73</v>
      </c>
      <c r="AF135" s="20"/>
      <c r="AG135" s="20"/>
      <c r="AH135" s="20"/>
      <c r="AI135" s="20"/>
      <c r="AJ135" s="62"/>
      <c r="AK135" s="67" t="s">
        <v>916</v>
      </c>
      <c r="AL135" s="21"/>
      <c r="AM135" s="21"/>
      <c r="AN135" s="68" t="s">
        <v>920</v>
      </c>
      <c r="AO135" s="72" t="s">
        <v>919</v>
      </c>
      <c r="AP135" s="98" t="str" cm="1">
        <f t="array" aca="1" ref="AP135" ca="1">INDIRECT(ADDRESS(CELL("row", INDEX('Drugs properties'!$A:$A, MATCH($D135, 'Drugs properties'!$A:$A, 0), 0)), 2, 4, TRUE, "Drugs properties"))</f>
        <v>CCC1C(C(C(N(CC(CC(C(C(C(C(C(=O)O1)C)OC2CC(C(C(O2)C)O)(C)OC)C)OC3C(C(CC(O3)C)N(C)C)O)(C)O)C)C)C)O)(C)O</v>
      </c>
      <c r="AQ135" s="98" cm="1">
        <f t="array" aca="1" ref="AQ135" ca="1">INDIRECT(ADDRESS(CELL("row", INDEX('Drugs properties'!$A:$A, MATCH($D135, 'Drugs properties'!$A:$A, 0), 0)), 3, 4, TRUE, "Drugs properties"))</f>
        <v>748.98</v>
      </c>
      <c r="AR135" s="98" cm="1">
        <f t="array" aca="1" ref="AR135" ca="1">INDIRECT(ADDRESS(CELL("row", INDEX('Drugs properties'!$A:$A, MATCH($D135, 'Drugs properties'!$A:$A, 0), 0)), 4, 4, TRUE, "Drugs properties"))</f>
        <v>180.08</v>
      </c>
      <c r="AS135" s="98" cm="1">
        <f t="array" aca="1" ref="AS135" ca="1">INDIRECT(ADDRESS(CELL("row", INDEX('Drugs properties'!$A:$A, MATCH($D135, 'Drugs properties'!$A:$A, 0), 0)), 5, 4, TRUE, "Drugs properties"))</f>
        <v>2.02</v>
      </c>
      <c r="AT135" s="98" cm="1">
        <f t="array" aca="1" ref="AT135" ca="1">INDIRECT(ADDRESS(CELL("row", INDEX('Drugs properties'!$A:$A, MATCH($D135, 'Drugs properties'!$A:$A, 0), 0)), 6, 4, TRUE, "Drugs properties"))</f>
        <v>14</v>
      </c>
      <c r="AU135" s="98" cm="1">
        <f t="array" aca="1" ref="AU135" ca="1">INDIRECT(ADDRESS(CELL("row", INDEX('Drugs properties'!$A:$A, MATCH($D135, 'Drugs properties'!$A:$A, 0), 0)), 7, 4, TRUE, "Drugs properties"))</f>
        <v>5</v>
      </c>
      <c r="AV135" s="98" cm="1">
        <f t="array" aca="1" ref="AV135" ca="1">INDIRECT(ADDRESS(CELL("row", INDEX('Drugs properties'!$A:$A, MATCH($D135, 'Drugs properties'!$A:$A, 0), 0)), 8, 4, TRUE, "Drugs properties"))</f>
        <v>7</v>
      </c>
      <c r="AW135" s="98" cm="1">
        <f t="array" aca="1" ref="AW135" ca="1">INDIRECT(ADDRESS(CELL("row", INDEX('Drugs properties'!$A:$A, MATCH($D135, 'Drugs properties'!$A:$A, 0), 0)), 9, 4, TRUE, "Drugs properties"))</f>
        <v>52</v>
      </c>
      <c r="AX135" s="105" cm="1">
        <f t="array" aca="1" ref="AX135" ca="1">INDIRECT(ADDRESS(CELL("row", INDEX('Drugs properties'!$A:$A, MATCH($D135, 'Drugs properties'!$A:$A, 0), 0)), 11, 4, TRUE, "Drugs properties"))</f>
        <v>894</v>
      </c>
      <c r="AY135" s="102" cm="1">
        <f t="array" aca="1" ref="AY135" ca="1">INDIRECT(ADDRESS(CELL("row", INDEX('Drugs properties'!$A:$A, MATCH($D135, 'Drugs properties'!$A:$A, 0), 0)), 12, 4, TRUE, "Drugs properties"))</f>
        <v>125</v>
      </c>
      <c r="AZ135" s="102" cm="1">
        <f t="array" aca="1" ref="AZ135" ca="1">INDIRECT(ADDRESS(CELL("row", INDEX('Drugs properties'!$A:$A, MATCH($D135, 'Drugs properties'!$A:$A, 0), 0)), 13, 4, TRUE, "Drugs properties"))</f>
        <v>13</v>
      </c>
      <c r="BA135" s="109" cm="1">
        <f t="array" aca="1" ref="BA135" ca="1">INDIRECT(ADDRESS(CELL("row", INDEX('Drugs properties'!$A:$A, MATCH($D135, 'Drugs properties'!$A:$A, 0), 0)), 14, 4, TRUE, "Drugs properties"))</f>
        <v>0</v>
      </c>
    </row>
    <row r="136" spans="1:53" s="3" customFormat="1" ht="210" x14ac:dyDescent="0.25">
      <c r="A136" s="15">
        <v>134</v>
      </c>
      <c r="B136" s="15" t="s">
        <v>922</v>
      </c>
      <c r="C136" s="32">
        <v>9681092</v>
      </c>
      <c r="D136" s="80" t="s">
        <v>250</v>
      </c>
      <c r="E136" s="16">
        <v>30</v>
      </c>
      <c r="F136" s="16"/>
      <c r="G136" s="16" t="s">
        <v>19</v>
      </c>
      <c r="H136" s="16" t="s">
        <v>311</v>
      </c>
      <c r="I136" s="16" t="s">
        <v>24</v>
      </c>
      <c r="J136" s="16"/>
      <c r="K136" s="16"/>
      <c r="L136" s="16"/>
      <c r="M136" s="35"/>
      <c r="N136" s="43">
        <v>59</v>
      </c>
      <c r="O136" s="17" t="s">
        <v>100</v>
      </c>
      <c r="P136" s="44" t="s">
        <v>923</v>
      </c>
      <c r="Q136" s="49" t="s">
        <v>24</v>
      </c>
      <c r="R136" s="18">
        <v>109</v>
      </c>
      <c r="S136" s="18"/>
      <c r="T136" s="50"/>
      <c r="U136" s="55"/>
      <c r="V136" s="19"/>
      <c r="W136" s="56">
        <v>500</v>
      </c>
      <c r="X136" s="61"/>
      <c r="Y136" s="20">
        <v>7.43</v>
      </c>
      <c r="Z136" s="20"/>
      <c r="AA136" s="20"/>
      <c r="AB136" s="20">
        <v>138</v>
      </c>
      <c r="AC136" s="20">
        <v>3.3</v>
      </c>
      <c r="AD136" s="20">
        <v>2.3041</v>
      </c>
      <c r="AE136" s="20"/>
      <c r="AF136" s="20"/>
      <c r="AG136" s="20"/>
      <c r="AH136" s="20"/>
      <c r="AI136" s="20"/>
      <c r="AJ136" s="62"/>
      <c r="AK136" s="67" t="s">
        <v>2143</v>
      </c>
      <c r="AL136" s="21"/>
      <c r="AM136" s="21" t="s">
        <v>740</v>
      </c>
      <c r="AN136" s="68" t="s">
        <v>924</v>
      </c>
      <c r="AO136" s="72" t="s">
        <v>2144</v>
      </c>
      <c r="AP136" s="98" t="str" cm="1">
        <f t="array" aca="1" ref="AP136" ca="1">INDIRECT(ADDRESS(CELL("row", INDEX('Drugs properties'!$A:$A, MATCH($D136, 'Drugs properties'!$A:$A, 0), 0)), 2, 4, TRUE, "Drugs properties"))</f>
        <v>CNCCC(C1=CC=CC=C1)OC2=CC=C(C=C2)C(F)(F)F</v>
      </c>
      <c r="AQ136" s="98" cm="1">
        <f t="array" aca="1" ref="AQ136" ca="1">INDIRECT(ADDRESS(CELL("row", INDEX('Drugs properties'!$A:$A, MATCH($D136, 'Drugs properties'!$A:$A, 0), 0)), 3, 4, TRUE, "Drugs properties"))</f>
        <v>309.33</v>
      </c>
      <c r="AR136" s="98" cm="1">
        <f t="array" aca="1" ref="AR136" ca="1">INDIRECT(ADDRESS(CELL("row", INDEX('Drugs properties'!$A:$A, MATCH($D136, 'Drugs properties'!$A:$A, 0), 0)), 4, 4, TRUE, "Drugs properties"))</f>
        <v>21.26</v>
      </c>
      <c r="AS136" s="98" cm="1">
        <f t="array" aca="1" ref="AS136" ca="1">INDIRECT(ADDRESS(CELL("row", INDEX('Drugs properties'!$A:$A, MATCH($D136, 'Drugs properties'!$A:$A, 0), 0)), 5, 4, TRUE, "Drugs properties"))</f>
        <v>4.32</v>
      </c>
      <c r="AT136" s="98" cm="1">
        <f t="array" aca="1" ref="AT136" ca="1">INDIRECT(ADDRESS(CELL("row", INDEX('Drugs properties'!$A:$A, MATCH($D136, 'Drugs properties'!$A:$A, 0), 0)), 6, 4, TRUE, "Drugs properties"))</f>
        <v>5</v>
      </c>
      <c r="AU136" s="98" cm="1">
        <f t="array" aca="1" ref="AU136" ca="1">INDIRECT(ADDRESS(CELL("row", INDEX('Drugs properties'!$A:$A, MATCH($D136, 'Drugs properties'!$A:$A, 0), 0)), 7, 4, TRUE, "Drugs properties"))</f>
        <v>1</v>
      </c>
      <c r="AV136" s="98" cm="1">
        <f t="array" aca="1" ref="AV136" ca="1">INDIRECT(ADDRESS(CELL("row", INDEX('Drugs properties'!$A:$A, MATCH($D136, 'Drugs properties'!$A:$A, 0), 0)), 8, 4, TRUE, "Drugs properties"))</f>
        <v>7</v>
      </c>
      <c r="AW136" s="98" cm="1">
        <f t="array" aca="1" ref="AW136" ca="1">INDIRECT(ADDRESS(CELL("row", INDEX('Drugs properties'!$A:$A, MATCH($D136, 'Drugs properties'!$A:$A, 0), 0)), 9, 4, TRUE, "Drugs properties"))</f>
        <v>22</v>
      </c>
      <c r="AX136" s="105" cm="1">
        <f t="array" aca="1" ref="AX136" ca="1">INDIRECT(ADDRESS(CELL("row", INDEX('Drugs properties'!$A:$A, MATCH($D136, 'Drugs properties'!$A:$A, 0), 0)), 11, 4, TRUE, "Drugs properties"))</f>
        <v>18848</v>
      </c>
      <c r="AY136" s="102" cm="1">
        <f t="array" aca="1" ref="AY136" ca="1">INDIRECT(ADDRESS(CELL("row", INDEX('Drugs properties'!$A:$A, MATCH($D136, 'Drugs properties'!$A:$A, 0), 0)), 12, 4, TRUE, "Drugs properties"))</f>
        <v>2593</v>
      </c>
      <c r="AZ136" s="102" cm="1">
        <f t="array" aca="1" ref="AZ136" ca="1">INDIRECT(ADDRESS(CELL("row", INDEX('Drugs properties'!$A:$A, MATCH($D136, 'Drugs properties'!$A:$A, 0), 0)), 13, 4, TRUE, "Drugs properties"))</f>
        <v>162</v>
      </c>
      <c r="BA136" s="109" cm="1">
        <f t="array" aca="1" ref="BA136" ca="1">INDIRECT(ADDRESS(CELL("row", INDEX('Drugs properties'!$A:$A, MATCH($D136, 'Drugs properties'!$A:$A, 0), 0)), 14, 4, TRUE, "Drugs properties"))</f>
        <v>9</v>
      </c>
    </row>
    <row r="137" spans="1:53" s="3" customFormat="1" ht="90" x14ac:dyDescent="0.25">
      <c r="A137" s="15">
        <v>135</v>
      </c>
      <c r="B137" s="15" t="s">
        <v>925</v>
      </c>
      <c r="C137" s="32">
        <v>11760927</v>
      </c>
      <c r="D137" s="80" t="s">
        <v>250</v>
      </c>
      <c r="E137" s="16">
        <v>20</v>
      </c>
      <c r="F137" s="16"/>
      <c r="G137" s="16" t="s">
        <v>19</v>
      </c>
      <c r="H137" s="16" t="s">
        <v>3509</v>
      </c>
      <c r="I137" s="90"/>
      <c r="J137" s="16" t="s">
        <v>3330</v>
      </c>
      <c r="K137" s="16" t="s">
        <v>19</v>
      </c>
      <c r="L137" s="16"/>
      <c r="M137" s="35"/>
      <c r="N137" s="43">
        <v>41</v>
      </c>
      <c r="O137" s="17" t="s">
        <v>100</v>
      </c>
      <c r="P137" s="44" t="s">
        <v>2145</v>
      </c>
      <c r="Q137" s="49" t="s">
        <v>24</v>
      </c>
      <c r="R137" s="18"/>
      <c r="S137" s="18"/>
      <c r="T137" s="50"/>
      <c r="U137" s="55"/>
      <c r="V137" s="19"/>
      <c r="W137" s="56">
        <v>710</v>
      </c>
      <c r="X137" s="61"/>
      <c r="Y137" s="20"/>
      <c r="Z137" s="20"/>
      <c r="AA137" s="20"/>
      <c r="AB137" s="20"/>
      <c r="AC137" s="20">
        <v>4.5</v>
      </c>
      <c r="AD137" s="20">
        <v>0.61719999999999997</v>
      </c>
      <c r="AE137" s="20"/>
      <c r="AF137" s="20"/>
      <c r="AG137" s="20"/>
      <c r="AH137" s="20"/>
      <c r="AI137" s="20"/>
      <c r="AJ137" s="62">
        <v>0.7</v>
      </c>
      <c r="AK137" s="67" t="s">
        <v>926</v>
      </c>
      <c r="AL137" s="21"/>
      <c r="AM137" s="21"/>
      <c r="AN137" s="68" t="s">
        <v>927</v>
      </c>
      <c r="AO137" s="72" t="s">
        <v>312</v>
      </c>
      <c r="AP137" s="98" t="str" cm="1">
        <f t="array" aca="1" ref="AP137" ca="1">INDIRECT(ADDRESS(CELL("row", INDEX('Drugs properties'!$A:$A, MATCH($D137, 'Drugs properties'!$A:$A, 0), 0)), 2, 4, TRUE, "Drugs properties"))</f>
        <v>CNCCC(C1=CC=CC=C1)OC2=CC=C(C=C2)C(F)(F)F</v>
      </c>
      <c r="AQ137" s="98" cm="1">
        <f t="array" aca="1" ref="AQ137" ca="1">INDIRECT(ADDRESS(CELL("row", INDEX('Drugs properties'!$A:$A, MATCH($D137, 'Drugs properties'!$A:$A, 0), 0)), 3, 4, TRUE, "Drugs properties"))</f>
        <v>309.33</v>
      </c>
      <c r="AR137" s="98" cm="1">
        <f t="array" aca="1" ref="AR137" ca="1">INDIRECT(ADDRESS(CELL("row", INDEX('Drugs properties'!$A:$A, MATCH($D137, 'Drugs properties'!$A:$A, 0), 0)), 4, 4, TRUE, "Drugs properties"))</f>
        <v>21.26</v>
      </c>
      <c r="AS137" s="98" cm="1">
        <f t="array" aca="1" ref="AS137" ca="1">INDIRECT(ADDRESS(CELL("row", INDEX('Drugs properties'!$A:$A, MATCH($D137, 'Drugs properties'!$A:$A, 0), 0)), 5, 4, TRUE, "Drugs properties"))</f>
        <v>4.32</v>
      </c>
      <c r="AT137" s="98" cm="1">
        <f t="array" aca="1" ref="AT137" ca="1">INDIRECT(ADDRESS(CELL("row", INDEX('Drugs properties'!$A:$A, MATCH($D137, 'Drugs properties'!$A:$A, 0), 0)), 6, 4, TRUE, "Drugs properties"))</f>
        <v>5</v>
      </c>
      <c r="AU137" s="98" cm="1">
        <f t="array" aca="1" ref="AU137" ca="1">INDIRECT(ADDRESS(CELL("row", INDEX('Drugs properties'!$A:$A, MATCH($D137, 'Drugs properties'!$A:$A, 0), 0)), 7, 4, TRUE, "Drugs properties"))</f>
        <v>1</v>
      </c>
      <c r="AV137" s="98" cm="1">
        <f t="array" aca="1" ref="AV137" ca="1">INDIRECT(ADDRESS(CELL("row", INDEX('Drugs properties'!$A:$A, MATCH($D137, 'Drugs properties'!$A:$A, 0), 0)), 8, 4, TRUE, "Drugs properties"))</f>
        <v>7</v>
      </c>
      <c r="AW137" s="98" cm="1">
        <f t="array" aca="1" ref="AW137" ca="1">INDIRECT(ADDRESS(CELL("row", INDEX('Drugs properties'!$A:$A, MATCH($D137, 'Drugs properties'!$A:$A, 0), 0)), 9, 4, TRUE, "Drugs properties"))</f>
        <v>22</v>
      </c>
      <c r="AX137" s="105" cm="1">
        <f t="array" aca="1" ref="AX137" ca="1">INDIRECT(ADDRESS(CELL("row", INDEX('Drugs properties'!$A:$A, MATCH($D137, 'Drugs properties'!$A:$A, 0), 0)), 11, 4, TRUE, "Drugs properties"))</f>
        <v>18848</v>
      </c>
      <c r="AY137" s="102" cm="1">
        <f t="array" aca="1" ref="AY137" ca="1">INDIRECT(ADDRESS(CELL("row", INDEX('Drugs properties'!$A:$A, MATCH($D137, 'Drugs properties'!$A:$A, 0), 0)), 12, 4, TRUE, "Drugs properties"))</f>
        <v>2593</v>
      </c>
      <c r="AZ137" s="102" cm="1">
        <f t="array" aca="1" ref="AZ137" ca="1">INDIRECT(ADDRESS(CELL("row", INDEX('Drugs properties'!$A:$A, MATCH($D137, 'Drugs properties'!$A:$A, 0), 0)), 13, 4, TRUE, "Drugs properties"))</f>
        <v>162</v>
      </c>
      <c r="BA137" s="109" cm="1">
        <f t="array" aca="1" ref="BA137" ca="1">INDIRECT(ADDRESS(CELL("row", INDEX('Drugs properties'!$A:$A, MATCH($D137, 'Drugs properties'!$A:$A, 0), 0)), 14, 4, TRUE, "Drugs properties"))</f>
        <v>9</v>
      </c>
    </row>
    <row r="138" spans="1:53" s="3" customFormat="1" ht="60" x14ac:dyDescent="0.25">
      <c r="A138" s="15">
        <v>136</v>
      </c>
      <c r="B138" s="15" t="s">
        <v>928</v>
      </c>
      <c r="C138" s="32">
        <v>16449492</v>
      </c>
      <c r="D138" s="80" t="s">
        <v>250</v>
      </c>
      <c r="E138" s="16">
        <v>20</v>
      </c>
      <c r="F138" s="16"/>
      <c r="G138" s="16" t="s">
        <v>19</v>
      </c>
      <c r="H138" s="16" t="s">
        <v>929</v>
      </c>
      <c r="I138" s="16">
        <v>30</v>
      </c>
      <c r="J138" s="16"/>
      <c r="K138" s="16" t="s">
        <v>19</v>
      </c>
      <c r="L138" s="16"/>
      <c r="M138" s="35"/>
      <c r="N138" s="43">
        <v>83</v>
      </c>
      <c r="O138" s="17" t="s">
        <v>100</v>
      </c>
      <c r="P138" s="44" t="s">
        <v>313</v>
      </c>
      <c r="Q138" s="49" t="s">
        <v>24</v>
      </c>
      <c r="R138" s="18"/>
      <c r="S138" s="18"/>
      <c r="T138" s="50"/>
      <c r="U138" s="55"/>
      <c r="V138" s="19"/>
      <c r="W138" s="56">
        <v>478</v>
      </c>
      <c r="X138" s="61"/>
      <c r="Y138" s="20"/>
      <c r="Z138" s="20">
        <v>204</v>
      </c>
      <c r="AA138" s="20"/>
      <c r="AB138" s="20"/>
      <c r="AC138" s="20"/>
      <c r="AD138" s="20"/>
      <c r="AE138" s="20"/>
      <c r="AF138" s="20"/>
      <c r="AG138" s="20"/>
      <c r="AH138" s="20"/>
      <c r="AI138" s="20"/>
      <c r="AJ138" s="62"/>
      <c r="AK138" s="67" t="s">
        <v>314</v>
      </c>
      <c r="AL138" s="21" t="s">
        <v>24</v>
      </c>
      <c r="AM138" s="21" t="s">
        <v>315</v>
      </c>
      <c r="AN138" s="68"/>
      <c r="AO138" s="72"/>
      <c r="AP138" s="98" t="str" cm="1">
        <f t="array" aca="1" ref="AP138" ca="1">INDIRECT(ADDRESS(CELL("row", INDEX('Drugs properties'!$A:$A, MATCH($D138, 'Drugs properties'!$A:$A, 0), 0)), 2, 4, TRUE, "Drugs properties"))</f>
        <v>CNCCC(C1=CC=CC=C1)OC2=CC=C(C=C2)C(F)(F)F</v>
      </c>
      <c r="AQ138" s="98" cm="1">
        <f t="array" aca="1" ref="AQ138" ca="1">INDIRECT(ADDRESS(CELL("row", INDEX('Drugs properties'!$A:$A, MATCH($D138, 'Drugs properties'!$A:$A, 0), 0)), 3, 4, TRUE, "Drugs properties"))</f>
        <v>309.33</v>
      </c>
      <c r="AR138" s="98" cm="1">
        <f t="array" aca="1" ref="AR138" ca="1">INDIRECT(ADDRESS(CELL("row", INDEX('Drugs properties'!$A:$A, MATCH($D138, 'Drugs properties'!$A:$A, 0), 0)), 4, 4, TRUE, "Drugs properties"))</f>
        <v>21.26</v>
      </c>
      <c r="AS138" s="98" cm="1">
        <f t="array" aca="1" ref="AS138" ca="1">INDIRECT(ADDRESS(CELL("row", INDEX('Drugs properties'!$A:$A, MATCH($D138, 'Drugs properties'!$A:$A, 0), 0)), 5, 4, TRUE, "Drugs properties"))</f>
        <v>4.32</v>
      </c>
      <c r="AT138" s="98" cm="1">
        <f t="array" aca="1" ref="AT138" ca="1">INDIRECT(ADDRESS(CELL("row", INDEX('Drugs properties'!$A:$A, MATCH($D138, 'Drugs properties'!$A:$A, 0), 0)), 6, 4, TRUE, "Drugs properties"))</f>
        <v>5</v>
      </c>
      <c r="AU138" s="98" cm="1">
        <f t="array" aca="1" ref="AU138" ca="1">INDIRECT(ADDRESS(CELL("row", INDEX('Drugs properties'!$A:$A, MATCH($D138, 'Drugs properties'!$A:$A, 0), 0)), 7, 4, TRUE, "Drugs properties"))</f>
        <v>1</v>
      </c>
      <c r="AV138" s="98" cm="1">
        <f t="array" aca="1" ref="AV138" ca="1">INDIRECT(ADDRESS(CELL("row", INDEX('Drugs properties'!$A:$A, MATCH($D138, 'Drugs properties'!$A:$A, 0), 0)), 8, 4, TRUE, "Drugs properties"))</f>
        <v>7</v>
      </c>
      <c r="AW138" s="98" cm="1">
        <f t="array" aca="1" ref="AW138" ca="1">INDIRECT(ADDRESS(CELL("row", INDEX('Drugs properties'!$A:$A, MATCH($D138, 'Drugs properties'!$A:$A, 0), 0)), 9, 4, TRUE, "Drugs properties"))</f>
        <v>22</v>
      </c>
      <c r="AX138" s="105" cm="1">
        <f t="array" aca="1" ref="AX138" ca="1">INDIRECT(ADDRESS(CELL("row", INDEX('Drugs properties'!$A:$A, MATCH($D138, 'Drugs properties'!$A:$A, 0), 0)), 11, 4, TRUE, "Drugs properties"))</f>
        <v>18848</v>
      </c>
      <c r="AY138" s="102" cm="1">
        <f t="array" aca="1" ref="AY138" ca="1">INDIRECT(ADDRESS(CELL("row", INDEX('Drugs properties'!$A:$A, MATCH($D138, 'Drugs properties'!$A:$A, 0), 0)), 12, 4, TRUE, "Drugs properties"))</f>
        <v>2593</v>
      </c>
      <c r="AZ138" s="102" cm="1">
        <f t="array" aca="1" ref="AZ138" ca="1">INDIRECT(ADDRESS(CELL("row", INDEX('Drugs properties'!$A:$A, MATCH($D138, 'Drugs properties'!$A:$A, 0), 0)), 13, 4, TRUE, "Drugs properties"))</f>
        <v>162</v>
      </c>
      <c r="BA138" s="109" cm="1">
        <f t="array" aca="1" ref="BA138" ca="1">INDIRECT(ADDRESS(CELL("row", INDEX('Drugs properties'!$A:$A, MATCH($D138, 'Drugs properties'!$A:$A, 0), 0)), 14, 4, TRUE, "Drugs properties"))</f>
        <v>9</v>
      </c>
    </row>
    <row r="139" spans="1:53" s="3" customFormat="1" ht="75" x14ac:dyDescent="0.25">
      <c r="A139" s="15">
        <v>137</v>
      </c>
      <c r="B139" s="15" t="s">
        <v>930</v>
      </c>
      <c r="C139" s="32">
        <v>17689729</v>
      </c>
      <c r="D139" s="80" t="s">
        <v>66</v>
      </c>
      <c r="E139" s="16"/>
      <c r="F139" s="16"/>
      <c r="G139" s="16" t="s">
        <v>19</v>
      </c>
      <c r="H139" s="16" t="s">
        <v>931</v>
      </c>
      <c r="I139" s="16"/>
      <c r="J139" s="16"/>
      <c r="K139" s="16"/>
      <c r="L139" s="16"/>
      <c r="M139" s="35"/>
      <c r="N139" s="43">
        <v>72</v>
      </c>
      <c r="O139" s="17" t="s">
        <v>100</v>
      </c>
      <c r="P139" s="44" t="s">
        <v>932</v>
      </c>
      <c r="Q139" s="49" t="s">
        <v>933</v>
      </c>
      <c r="R139" s="18">
        <v>52</v>
      </c>
      <c r="S139" s="18"/>
      <c r="T139" s="50"/>
      <c r="U139" s="55"/>
      <c r="V139" s="19"/>
      <c r="W139" s="56" t="s">
        <v>317</v>
      </c>
      <c r="X139" s="61" t="s">
        <v>24</v>
      </c>
      <c r="Y139" s="20"/>
      <c r="Z139" s="20"/>
      <c r="AA139" s="20"/>
      <c r="AB139" s="20"/>
      <c r="AC139" s="20"/>
      <c r="AD139" s="20"/>
      <c r="AE139" s="20"/>
      <c r="AF139" s="20"/>
      <c r="AG139" s="20"/>
      <c r="AH139" s="20"/>
      <c r="AI139" s="20"/>
      <c r="AJ139" s="62"/>
      <c r="AK139" s="67" t="s">
        <v>934</v>
      </c>
      <c r="AL139" s="21"/>
      <c r="AM139" s="21"/>
      <c r="AN139" s="68"/>
      <c r="AO139" s="72"/>
      <c r="AP139" s="98" t="str" cm="1">
        <f t="array" aca="1" ref="AP139" ca="1">INDIRECT(ADDRESS(CELL("row", INDEX('Drugs properties'!$A:$A, MATCH($D139, 'Drugs properties'!$A:$A, 0), 0)), 2, 4, TRUE, "Drugs properties"))</f>
        <v>CNC1CCC(C2=CC=CC=C12)C3=CC(=C(C=C3)Cl)Cl</v>
      </c>
      <c r="AQ139" s="98" cm="1">
        <f t="array" aca="1" ref="AQ139" ca="1">INDIRECT(ADDRESS(CELL("row", INDEX('Drugs properties'!$A:$A, MATCH($D139, 'Drugs properties'!$A:$A, 0), 0)), 3, 4, TRUE, "Drugs properties"))</f>
        <v>306.23</v>
      </c>
      <c r="AR139" s="98" cm="1">
        <f t="array" aca="1" ref="AR139" ca="1">INDIRECT(ADDRESS(CELL("row", INDEX('Drugs properties'!$A:$A, MATCH($D139, 'Drugs properties'!$A:$A, 0), 0)), 4, 4, TRUE, "Drugs properties"))</f>
        <v>12.03</v>
      </c>
      <c r="AS139" s="98" cm="1">
        <f t="array" aca="1" ref="AS139" ca="1">INDIRECT(ADDRESS(CELL("row", INDEX('Drugs properties'!$A:$A, MATCH($D139, 'Drugs properties'!$A:$A, 0), 0)), 5, 4, TRUE, "Drugs properties"))</f>
        <v>4.54</v>
      </c>
      <c r="AT139" s="98" cm="1">
        <f t="array" aca="1" ref="AT139" ca="1">INDIRECT(ADDRESS(CELL("row", INDEX('Drugs properties'!$A:$A, MATCH($D139, 'Drugs properties'!$A:$A, 0), 0)), 6, 4, TRUE, "Drugs properties"))</f>
        <v>1</v>
      </c>
      <c r="AU139" s="98" cm="1">
        <f t="array" aca="1" ref="AU139" ca="1">INDIRECT(ADDRESS(CELL("row", INDEX('Drugs properties'!$A:$A, MATCH($D139, 'Drugs properties'!$A:$A, 0), 0)), 7, 4, TRUE, "Drugs properties"))</f>
        <v>1</v>
      </c>
      <c r="AV139" s="98" cm="1">
        <f t="array" aca="1" ref="AV139" ca="1">INDIRECT(ADDRESS(CELL("row", INDEX('Drugs properties'!$A:$A, MATCH($D139, 'Drugs properties'!$A:$A, 0), 0)), 8, 4, TRUE, "Drugs properties"))</f>
        <v>2</v>
      </c>
      <c r="AW139" s="98" cm="1">
        <f t="array" aca="1" ref="AW139" ca="1">INDIRECT(ADDRESS(CELL("row", INDEX('Drugs properties'!$A:$A, MATCH($D139, 'Drugs properties'!$A:$A, 0), 0)), 9, 4, TRUE, "Drugs properties"))</f>
        <v>20</v>
      </c>
      <c r="AX139" s="105" cm="1">
        <f t="array" aca="1" ref="AX139" ca="1">INDIRECT(ADDRESS(CELL("row", INDEX('Drugs properties'!$A:$A, MATCH($D139, 'Drugs properties'!$A:$A, 0), 0)), 11, 4, TRUE, "Drugs properties"))</f>
        <v>87081</v>
      </c>
      <c r="AY139" s="102" cm="1">
        <f t="array" aca="1" ref="AY139" ca="1">INDIRECT(ADDRESS(CELL("row", INDEX('Drugs properties'!$A:$A, MATCH($D139, 'Drugs properties'!$A:$A, 0), 0)), 12, 4, TRUE, "Drugs properties"))</f>
        <v>6991</v>
      </c>
      <c r="AZ139" s="102" cm="1">
        <f t="array" aca="1" ref="AZ139" ca="1">INDIRECT(ADDRESS(CELL("row", INDEX('Drugs properties'!$A:$A, MATCH($D139, 'Drugs properties'!$A:$A, 0), 0)), 13, 4, TRUE, "Drugs properties"))</f>
        <v>123</v>
      </c>
      <c r="BA139" s="109" cm="1">
        <f t="array" aca="1" ref="BA139" ca="1">INDIRECT(ADDRESS(CELL("row", INDEX('Drugs properties'!$A:$A, MATCH($D139, 'Drugs properties'!$A:$A, 0), 0)), 14, 4, TRUE, "Drugs properties"))</f>
        <v>13</v>
      </c>
    </row>
    <row r="140" spans="1:53" s="3" customFormat="1" ht="135" x14ac:dyDescent="0.25">
      <c r="A140" s="15">
        <v>138</v>
      </c>
      <c r="B140" s="15" t="s">
        <v>935</v>
      </c>
      <c r="C140" s="32">
        <v>22825908</v>
      </c>
      <c r="D140" s="80" t="s">
        <v>66</v>
      </c>
      <c r="E140" s="16"/>
      <c r="F140" s="16"/>
      <c r="G140" s="16" t="s">
        <v>19</v>
      </c>
      <c r="H140" s="16" t="s">
        <v>316</v>
      </c>
      <c r="I140" s="16" t="s">
        <v>24</v>
      </c>
      <c r="J140" s="16"/>
      <c r="K140" s="16"/>
      <c r="L140" s="16"/>
      <c r="M140" s="35"/>
      <c r="N140" s="43">
        <v>49</v>
      </c>
      <c r="O140" s="17" t="s">
        <v>96</v>
      </c>
      <c r="P140" s="44" t="s">
        <v>936</v>
      </c>
      <c r="Q140" s="49"/>
      <c r="R140" s="18"/>
      <c r="S140" s="18"/>
      <c r="T140" s="50"/>
      <c r="U140" s="55">
        <v>60</v>
      </c>
      <c r="V140" s="19"/>
      <c r="W140" s="56">
        <v>826</v>
      </c>
      <c r="X140" s="61"/>
      <c r="Y140" s="20"/>
      <c r="Z140" s="20"/>
      <c r="AA140" s="20"/>
      <c r="AB140" s="20"/>
      <c r="AC140" s="20">
        <v>3.1</v>
      </c>
      <c r="AD140" s="20"/>
      <c r="AE140" s="20"/>
      <c r="AF140" s="20"/>
      <c r="AG140" s="20"/>
      <c r="AH140" s="20"/>
      <c r="AI140" s="20">
        <v>36</v>
      </c>
      <c r="AJ140" s="62">
        <v>1.7</v>
      </c>
      <c r="AK140" s="67" t="s">
        <v>938</v>
      </c>
      <c r="AL140" s="21"/>
      <c r="AM140" s="21" t="s">
        <v>939</v>
      </c>
      <c r="AN140" s="68"/>
      <c r="AO140" s="72" t="s">
        <v>937</v>
      </c>
      <c r="AP140" s="98" t="str" cm="1">
        <f t="array" aca="1" ref="AP140" ca="1">INDIRECT(ADDRESS(CELL("row", INDEX('Drugs properties'!$A:$A, MATCH($D140, 'Drugs properties'!$A:$A, 0), 0)), 2, 4, TRUE, "Drugs properties"))</f>
        <v>CNC1CCC(C2=CC=CC=C12)C3=CC(=C(C=C3)Cl)Cl</v>
      </c>
      <c r="AQ140" s="98" cm="1">
        <f t="array" aca="1" ref="AQ140" ca="1">INDIRECT(ADDRESS(CELL("row", INDEX('Drugs properties'!$A:$A, MATCH($D140, 'Drugs properties'!$A:$A, 0), 0)), 3, 4, TRUE, "Drugs properties"))</f>
        <v>306.23</v>
      </c>
      <c r="AR140" s="98" cm="1">
        <f t="array" aca="1" ref="AR140" ca="1">INDIRECT(ADDRESS(CELL("row", INDEX('Drugs properties'!$A:$A, MATCH($D140, 'Drugs properties'!$A:$A, 0), 0)), 4, 4, TRUE, "Drugs properties"))</f>
        <v>12.03</v>
      </c>
      <c r="AS140" s="98" cm="1">
        <f t="array" aca="1" ref="AS140" ca="1">INDIRECT(ADDRESS(CELL("row", INDEX('Drugs properties'!$A:$A, MATCH($D140, 'Drugs properties'!$A:$A, 0), 0)), 5, 4, TRUE, "Drugs properties"))</f>
        <v>4.54</v>
      </c>
      <c r="AT140" s="98" cm="1">
        <f t="array" aca="1" ref="AT140" ca="1">INDIRECT(ADDRESS(CELL("row", INDEX('Drugs properties'!$A:$A, MATCH($D140, 'Drugs properties'!$A:$A, 0), 0)), 6, 4, TRUE, "Drugs properties"))</f>
        <v>1</v>
      </c>
      <c r="AU140" s="98" cm="1">
        <f t="array" aca="1" ref="AU140" ca="1">INDIRECT(ADDRESS(CELL("row", INDEX('Drugs properties'!$A:$A, MATCH($D140, 'Drugs properties'!$A:$A, 0), 0)), 7, 4, TRUE, "Drugs properties"))</f>
        <v>1</v>
      </c>
      <c r="AV140" s="98" cm="1">
        <f t="array" aca="1" ref="AV140" ca="1">INDIRECT(ADDRESS(CELL("row", INDEX('Drugs properties'!$A:$A, MATCH($D140, 'Drugs properties'!$A:$A, 0), 0)), 8, 4, TRUE, "Drugs properties"))</f>
        <v>2</v>
      </c>
      <c r="AW140" s="98" cm="1">
        <f t="array" aca="1" ref="AW140" ca="1">INDIRECT(ADDRESS(CELL("row", INDEX('Drugs properties'!$A:$A, MATCH($D140, 'Drugs properties'!$A:$A, 0), 0)), 9, 4, TRUE, "Drugs properties"))</f>
        <v>20</v>
      </c>
      <c r="AX140" s="105" cm="1">
        <f t="array" aca="1" ref="AX140" ca="1">INDIRECT(ADDRESS(CELL("row", INDEX('Drugs properties'!$A:$A, MATCH($D140, 'Drugs properties'!$A:$A, 0), 0)), 11, 4, TRUE, "Drugs properties"))</f>
        <v>87081</v>
      </c>
      <c r="AY140" s="102" cm="1">
        <f t="array" aca="1" ref="AY140" ca="1">INDIRECT(ADDRESS(CELL("row", INDEX('Drugs properties'!$A:$A, MATCH($D140, 'Drugs properties'!$A:$A, 0), 0)), 12, 4, TRUE, "Drugs properties"))</f>
        <v>6991</v>
      </c>
      <c r="AZ140" s="102" cm="1">
        <f t="array" aca="1" ref="AZ140" ca="1">INDIRECT(ADDRESS(CELL("row", INDEX('Drugs properties'!$A:$A, MATCH($D140, 'Drugs properties'!$A:$A, 0), 0)), 13, 4, TRUE, "Drugs properties"))</f>
        <v>123</v>
      </c>
      <c r="BA140" s="109" cm="1">
        <f t="array" aca="1" ref="BA140" ca="1">INDIRECT(ADDRESS(CELL("row", INDEX('Drugs properties'!$A:$A, MATCH($D140, 'Drugs properties'!$A:$A, 0), 0)), 14, 4, TRUE, "Drugs properties"))</f>
        <v>13</v>
      </c>
    </row>
    <row r="141" spans="1:53" s="3" customFormat="1" ht="120" x14ac:dyDescent="0.25">
      <c r="A141" s="15">
        <v>139</v>
      </c>
      <c r="B141" s="15" t="s">
        <v>940</v>
      </c>
      <c r="C141" s="32">
        <v>2361389</v>
      </c>
      <c r="D141" s="80" t="s">
        <v>278</v>
      </c>
      <c r="E141" s="16"/>
      <c r="F141" s="16"/>
      <c r="G141" s="16" t="s">
        <v>26</v>
      </c>
      <c r="H141" s="16" t="s">
        <v>164</v>
      </c>
      <c r="I141" s="16" t="s">
        <v>24</v>
      </c>
      <c r="J141" s="16"/>
      <c r="K141" s="16"/>
      <c r="L141" s="16"/>
      <c r="M141" s="35"/>
      <c r="N141" s="43">
        <v>25</v>
      </c>
      <c r="O141" s="17" t="s">
        <v>96</v>
      </c>
      <c r="P141" s="44" t="s">
        <v>958</v>
      </c>
      <c r="Q141" s="49" t="s">
        <v>24</v>
      </c>
      <c r="R141" s="18"/>
      <c r="S141" s="18"/>
      <c r="T141" s="50"/>
      <c r="U141" s="55"/>
      <c r="V141" s="19"/>
      <c r="W141" s="56"/>
      <c r="X141" s="61" t="s">
        <v>24</v>
      </c>
      <c r="Y141" s="20"/>
      <c r="Z141" s="20"/>
      <c r="AA141" s="20"/>
      <c r="AB141" s="20"/>
      <c r="AC141" s="20"/>
      <c r="AD141" s="20"/>
      <c r="AE141" s="20"/>
      <c r="AF141" s="20"/>
      <c r="AG141" s="20"/>
      <c r="AH141" s="20"/>
      <c r="AI141" s="20"/>
      <c r="AJ141" s="62"/>
      <c r="AK141" s="67"/>
      <c r="AL141" s="21"/>
      <c r="AM141" s="21"/>
      <c r="AN141" s="68" t="s">
        <v>959</v>
      </c>
      <c r="AO141" s="72"/>
      <c r="AP141" s="98" t="str" cm="1">
        <f t="array" aca="1" ref="AP141" ca="1">INDIRECT(ADDRESS(CELL("row", INDEX('Drugs properties'!$A:$A, MATCH($D141, 'Drugs properties'!$A:$A, 0), 0)), 2, 4, TRUE, "Drugs properties"))</f>
        <v>CCC1C(C(C(C(=O)C(CC(C(C(C(C(C(=O)O1)C)OC2CC(C(C(O2)C)O)(C)OC)C)OC3C(C(CC(O3)C)N(C)C)O)(C)O)C)C)O)(C)O</v>
      </c>
      <c r="AQ141" s="98" cm="1">
        <f t="array" aca="1" ref="AQ141" ca="1">INDIRECT(ADDRESS(CELL("row", INDEX('Drugs properties'!$A:$A, MATCH($D141, 'Drugs properties'!$A:$A, 0), 0)), 3, 4, TRUE, "Drugs properties"))</f>
        <v>733.93</v>
      </c>
      <c r="AR141" s="98" cm="1">
        <f t="array" aca="1" ref="AR141" ca="1">INDIRECT(ADDRESS(CELL("row", INDEX('Drugs properties'!$A:$A, MATCH($D141, 'Drugs properties'!$A:$A, 0), 0)), 4, 4, TRUE, "Drugs properties"))</f>
        <v>193.91</v>
      </c>
      <c r="AS141" s="98" cm="1">
        <f t="array" aca="1" ref="AS141" ca="1">INDIRECT(ADDRESS(CELL("row", INDEX('Drugs properties'!$A:$A, MATCH($D141, 'Drugs properties'!$A:$A, 0), 0)), 5, 4, TRUE, "Drugs properties"))</f>
        <v>1.87</v>
      </c>
      <c r="AT141" s="98" cm="1">
        <f t="array" aca="1" ref="AT141" ca="1">INDIRECT(ADDRESS(CELL("row", INDEX('Drugs properties'!$A:$A, MATCH($D141, 'Drugs properties'!$A:$A, 0), 0)), 6, 4, TRUE, "Drugs properties"))</f>
        <v>14</v>
      </c>
      <c r="AU141" s="98" cm="1">
        <f t="array" aca="1" ref="AU141" ca="1">INDIRECT(ADDRESS(CELL("row", INDEX('Drugs properties'!$A:$A, MATCH($D141, 'Drugs properties'!$A:$A, 0), 0)), 7, 4, TRUE, "Drugs properties"))</f>
        <v>5</v>
      </c>
      <c r="AV141" s="98" cm="1">
        <f t="array" aca="1" ref="AV141" ca="1">INDIRECT(ADDRESS(CELL("row", INDEX('Drugs properties'!$A:$A, MATCH($D141, 'Drugs properties'!$A:$A, 0), 0)), 8, 4, TRUE, "Drugs properties"))</f>
        <v>7</v>
      </c>
      <c r="AW141" s="98" cm="1">
        <f t="array" aca="1" ref="AW141" ca="1">INDIRECT(ADDRESS(CELL("row", INDEX('Drugs properties'!$A:$A, MATCH($D141, 'Drugs properties'!$A:$A, 0), 0)), 9, 4, TRUE, "Drugs properties"))</f>
        <v>51</v>
      </c>
      <c r="AX141" s="105" cm="1">
        <f t="array" aca="1" ref="AX141" ca="1">INDIRECT(ADDRESS(CELL("row", INDEX('Drugs properties'!$A:$A, MATCH($D141, 'Drugs properties'!$A:$A, 0), 0)), 11, 4, TRUE, "Drugs properties"))</f>
        <v>11800</v>
      </c>
      <c r="AY141" s="102" cm="1">
        <f t="array" aca="1" ref="AY141" ca="1">INDIRECT(ADDRESS(CELL("row", INDEX('Drugs properties'!$A:$A, MATCH($D141, 'Drugs properties'!$A:$A, 0), 0)), 12, 4, TRUE, "Drugs properties"))</f>
        <v>818</v>
      </c>
      <c r="AZ141" s="102" cm="1">
        <f t="array" aca="1" ref="AZ141" ca="1">INDIRECT(ADDRESS(CELL("row", INDEX('Drugs properties'!$A:$A, MATCH($D141, 'Drugs properties'!$A:$A, 0), 0)), 13, 4, TRUE, "Drugs properties"))</f>
        <v>133</v>
      </c>
      <c r="BA141" s="109" cm="1">
        <f t="array" aca="1" ref="BA141" ca="1">INDIRECT(ADDRESS(CELL("row", INDEX('Drugs properties'!$A:$A, MATCH($D141, 'Drugs properties'!$A:$A, 0), 0)), 14, 4, TRUE, "Drugs properties"))</f>
        <v>11</v>
      </c>
    </row>
    <row r="142" spans="1:53" s="3" customFormat="1" ht="120" x14ac:dyDescent="0.25">
      <c r="A142" s="15">
        <v>140</v>
      </c>
      <c r="B142" s="15" t="s">
        <v>941</v>
      </c>
      <c r="C142" s="32">
        <v>8602374</v>
      </c>
      <c r="D142" s="80" t="s">
        <v>278</v>
      </c>
      <c r="E142" s="16">
        <v>4000</v>
      </c>
      <c r="F142" s="16" t="s">
        <v>3176</v>
      </c>
      <c r="G142" s="16" t="s">
        <v>26</v>
      </c>
      <c r="H142" s="16"/>
      <c r="I142" s="16" t="s">
        <v>24</v>
      </c>
      <c r="J142" s="16"/>
      <c r="K142" s="16"/>
      <c r="L142" s="16"/>
      <c r="M142" s="35"/>
      <c r="N142" s="43">
        <v>72</v>
      </c>
      <c r="O142" s="17" t="s">
        <v>100</v>
      </c>
      <c r="P142" s="44" t="s">
        <v>960</v>
      </c>
      <c r="Q142" s="49" t="s">
        <v>24</v>
      </c>
      <c r="R142" s="18"/>
      <c r="S142" s="18"/>
      <c r="T142" s="50"/>
      <c r="U142" s="55"/>
      <c r="V142" s="19"/>
      <c r="W142" s="56">
        <v>560</v>
      </c>
      <c r="X142" s="61"/>
      <c r="Y142" s="20"/>
      <c r="Z142" s="20"/>
      <c r="AA142" s="20"/>
      <c r="AB142" s="20"/>
      <c r="AC142" s="20">
        <v>3.8</v>
      </c>
      <c r="AD142" s="20">
        <v>0.8</v>
      </c>
      <c r="AE142" s="20"/>
      <c r="AF142" s="20"/>
      <c r="AG142" s="20"/>
      <c r="AH142" s="20"/>
      <c r="AI142" s="20"/>
      <c r="AJ142" s="62"/>
      <c r="AK142" s="67" t="s">
        <v>961</v>
      </c>
      <c r="AL142" s="21"/>
      <c r="AM142" s="81" t="s">
        <v>962</v>
      </c>
      <c r="AN142" s="68"/>
      <c r="AO142" s="72"/>
      <c r="AP142" s="98" t="str" cm="1">
        <f t="array" aca="1" ref="AP142" ca="1">INDIRECT(ADDRESS(CELL("row", INDEX('Drugs properties'!$A:$A, MATCH($D142, 'Drugs properties'!$A:$A, 0), 0)), 2, 4, TRUE, "Drugs properties"))</f>
        <v>CCC1C(C(C(C(=O)C(CC(C(C(C(C(C(=O)O1)C)OC2CC(C(C(O2)C)O)(C)OC)C)OC3C(C(CC(O3)C)N(C)C)O)(C)O)C)C)O)(C)O</v>
      </c>
      <c r="AQ142" s="98" cm="1">
        <f t="array" aca="1" ref="AQ142" ca="1">INDIRECT(ADDRESS(CELL("row", INDEX('Drugs properties'!$A:$A, MATCH($D142, 'Drugs properties'!$A:$A, 0), 0)), 3, 4, TRUE, "Drugs properties"))</f>
        <v>733.93</v>
      </c>
      <c r="AR142" s="98" cm="1">
        <f t="array" aca="1" ref="AR142" ca="1">INDIRECT(ADDRESS(CELL("row", INDEX('Drugs properties'!$A:$A, MATCH($D142, 'Drugs properties'!$A:$A, 0), 0)), 4, 4, TRUE, "Drugs properties"))</f>
        <v>193.91</v>
      </c>
      <c r="AS142" s="98" cm="1">
        <f t="array" aca="1" ref="AS142" ca="1">INDIRECT(ADDRESS(CELL("row", INDEX('Drugs properties'!$A:$A, MATCH($D142, 'Drugs properties'!$A:$A, 0), 0)), 5, 4, TRUE, "Drugs properties"))</f>
        <v>1.87</v>
      </c>
      <c r="AT142" s="98" cm="1">
        <f t="array" aca="1" ref="AT142" ca="1">INDIRECT(ADDRESS(CELL("row", INDEX('Drugs properties'!$A:$A, MATCH($D142, 'Drugs properties'!$A:$A, 0), 0)), 6, 4, TRUE, "Drugs properties"))</f>
        <v>14</v>
      </c>
      <c r="AU142" s="98" cm="1">
        <f t="array" aca="1" ref="AU142" ca="1">INDIRECT(ADDRESS(CELL("row", INDEX('Drugs properties'!$A:$A, MATCH($D142, 'Drugs properties'!$A:$A, 0), 0)), 7, 4, TRUE, "Drugs properties"))</f>
        <v>5</v>
      </c>
      <c r="AV142" s="98" cm="1">
        <f t="array" aca="1" ref="AV142" ca="1">INDIRECT(ADDRESS(CELL("row", INDEX('Drugs properties'!$A:$A, MATCH($D142, 'Drugs properties'!$A:$A, 0), 0)), 8, 4, TRUE, "Drugs properties"))</f>
        <v>7</v>
      </c>
      <c r="AW142" s="98" cm="1">
        <f t="array" aca="1" ref="AW142" ca="1">INDIRECT(ADDRESS(CELL("row", INDEX('Drugs properties'!$A:$A, MATCH($D142, 'Drugs properties'!$A:$A, 0), 0)), 9, 4, TRUE, "Drugs properties"))</f>
        <v>51</v>
      </c>
      <c r="AX142" s="105" cm="1">
        <f t="array" aca="1" ref="AX142" ca="1">INDIRECT(ADDRESS(CELL("row", INDEX('Drugs properties'!$A:$A, MATCH($D142, 'Drugs properties'!$A:$A, 0), 0)), 11, 4, TRUE, "Drugs properties"))</f>
        <v>11800</v>
      </c>
      <c r="AY142" s="102" cm="1">
        <f t="array" aca="1" ref="AY142" ca="1">INDIRECT(ADDRESS(CELL("row", INDEX('Drugs properties'!$A:$A, MATCH($D142, 'Drugs properties'!$A:$A, 0), 0)), 12, 4, TRUE, "Drugs properties"))</f>
        <v>818</v>
      </c>
      <c r="AZ142" s="102" cm="1">
        <f t="array" aca="1" ref="AZ142" ca="1">INDIRECT(ADDRESS(CELL("row", INDEX('Drugs properties'!$A:$A, MATCH($D142, 'Drugs properties'!$A:$A, 0), 0)), 13, 4, TRUE, "Drugs properties"))</f>
        <v>133</v>
      </c>
      <c r="BA142" s="109" cm="1">
        <f t="array" aca="1" ref="BA142" ca="1">INDIRECT(ADDRESS(CELL("row", INDEX('Drugs properties'!$A:$A, MATCH($D142, 'Drugs properties'!$A:$A, 0), 0)), 14, 4, TRUE, "Drugs properties"))</f>
        <v>11</v>
      </c>
    </row>
    <row r="143" spans="1:53" s="3" customFormat="1" ht="75" x14ac:dyDescent="0.25">
      <c r="A143" s="15">
        <v>141</v>
      </c>
      <c r="B143" s="15" t="s">
        <v>326</v>
      </c>
      <c r="C143" s="83">
        <v>6465184</v>
      </c>
      <c r="D143" s="34" t="s">
        <v>1760</v>
      </c>
      <c r="E143" s="16">
        <v>2500</v>
      </c>
      <c r="F143" s="16" t="s">
        <v>3116</v>
      </c>
      <c r="G143" s="16" t="s">
        <v>19</v>
      </c>
      <c r="H143" s="16"/>
      <c r="I143" s="16"/>
      <c r="J143" s="16"/>
      <c r="K143" s="16"/>
      <c r="L143" s="16" t="s">
        <v>89</v>
      </c>
      <c r="M143" s="35"/>
      <c r="N143" s="43">
        <v>37</v>
      </c>
      <c r="O143" s="17" t="s">
        <v>100</v>
      </c>
      <c r="P143" s="44" t="s">
        <v>257</v>
      </c>
      <c r="Q143" s="49" t="s">
        <v>24</v>
      </c>
      <c r="R143" s="18" t="s">
        <v>328</v>
      </c>
      <c r="S143" s="18"/>
      <c r="T143" s="50"/>
      <c r="U143" s="55"/>
      <c r="V143" s="19"/>
      <c r="W143" s="56" t="s">
        <v>327</v>
      </c>
      <c r="X143" s="61"/>
      <c r="Y143" s="20"/>
      <c r="Z143" s="20"/>
      <c r="AA143" s="20"/>
      <c r="AB143" s="20"/>
      <c r="AC143" s="20"/>
      <c r="AD143" s="20"/>
      <c r="AE143" s="20"/>
      <c r="AF143" s="20"/>
      <c r="AG143" s="20"/>
      <c r="AH143" s="20"/>
      <c r="AI143" s="20"/>
      <c r="AJ143" s="62"/>
      <c r="AK143" s="67" t="s">
        <v>965</v>
      </c>
      <c r="AL143" s="21">
        <v>80</v>
      </c>
      <c r="AM143" s="21" t="s">
        <v>329</v>
      </c>
      <c r="AN143" s="68" t="s">
        <v>330</v>
      </c>
      <c r="AO143" s="72"/>
      <c r="AP143" s="98" t="str" cm="1">
        <f t="array" aca="1" ref="AP143" ca="1">INDIRECT(ADDRESS(CELL("row", INDEX('Drugs properties'!$A:$A, MATCH($D143, 'Drugs properties'!$A:$A, 0), 0)), 2, 4, TRUE, "Drugs properties"))</f>
        <v>C1C2CC3CC1CC(C2)(C3)N.Cl</v>
      </c>
      <c r="AQ143" s="98" cm="1">
        <f t="array" aca="1" ref="AQ143" ca="1">INDIRECT(ADDRESS(CELL("row", INDEX('Drugs properties'!$A:$A, MATCH($D143, 'Drugs properties'!$A:$A, 0), 0)), 3, 4, TRUE, "Drugs properties"))</f>
        <v>187.71</v>
      </c>
      <c r="AR143" s="98" cm="1">
        <f t="array" aca="1" ref="AR143" ca="1">INDIRECT(ADDRESS(CELL("row", INDEX('Drugs properties'!$A:$A, MATCH($D143, 'Drugs properties'!$A:$A, 0), 0)), 4, 4, TRUE, "Drugs properties"))</f>
        <v>26.02</v>
      </c>
      <c r="AS143" s="98" cm="1">
        <f t="array" aca="1" ref="AS143" ca="1">INDIRECT(ADDRESS(CELL("row", INDEX('Drugs properties'!$A:$A, MATCH($D143, 'Drugs properties'!$A:$A, 0), 0)), 5, 4, TRUE, "Drugs properties"))</f>
        <v>2.12</v>
      </c>
      <c r="AT143" s="98" cm="1">
        <f t="array" aca="1" ref="AT143" ca="1">INDIRECT(ADDRESS(CELL("row", INDEX('Drugs properties'!$A:$A, MATCH($D143, 'Drugs properties'!$A:$A, 0), 0)), 6, 4, TRUE, "Drugs properties"))</f>
        <v>1</v>
      </c>
      <c r="AU143" s="98" cm="1">
        <f t="array" aca="1" ref="AU143" ca="1">INDIRECT(ADDRESS(CELL("row", INDEX('Drugs properties'!$A:$A, MATCH($D143, 'Drugs properties'!$A:$A, 0), 0)), 7, 4, TRUE, "Drugs properties"))</f>
        <v>1</v>
      </c>
      <c r="AV143" s="98" cm="1">
        <f t="array" aca="1" ref="AV143" ca="1">INDIRECT(ADDRESS(CELL("row", INDEX('Drugs properties'!$A:$A, MATCH($D143, 'Drugs properties'!$A:$A, 0), 0)), 8, 4, TRUE, "Drugs properties"))</f>
        <v>0</v>
      </c>
      <c r="AW143" s="98" cm="1">
        <f t="array" aca="1" ref="AW143" ca="1">INDIRECT(ADDRESS(CELL("row", INDEX('Drugs properties'!$A:$A, MATCH($D143, 'Drugs properties'!$A:$A, 0), 0)), 9, 4, TRUE, "Drugs properties"))</f>
        <v>12</v>
      </c>
      <c r="AX143" s="105" cm="1">
        <f t="array" aca="1" ref="AX143" ca="1">INDIRECT(ADDRESS(CELL("row", INDEX('Drugs properties'!$A:$A, MATCH($D143, 'Drugs properties'!$A:$A, 0), 0)), 11, 4, TRUE, "Drugs properties"))</f>
        <v>4076</v>
      </c>
      <c r="AY143" s="102" cm="1">
        <f t="array" aca="1" ref="AY143" ca="1">INDIRECT(ADDRESS(CELL("row", INDEX('Drugs properties'!$A:$A, MATCH($D143, 'Drugs properties'!$A:$A, 0), 0)), 12, 4, TRUE, "Drugs properties"))</f>
        <v>315</v>
      </c>
      <c r="AZ143" s="102" cm="1">
        <f t="array" aca="1" ref="AZ143" ca="1">INDIRECT(ADDRESS(CELL("row", INDEX('Drugs properties'!$A:$A, MATCH($D143, 'Drugs properties'!$A:$A, 0), 0)), 13, 4, TRUE, "Drugs properties"))</f>
        <v>10</v>
      </c>
      <c r="BA143" s="109" cm="1">
        <f t="array" aca="1" ref="BA143" ca="1">INDIRECT(ADDRESS(CELL("row", INDEX('Drugs properties'!$A:$A, MATCH($D143, 'Drugs properties'!$A:$A, 0), 0)), 14, 4, TRUE, "Drugs properties"))</f>
        <v>3</v>
      </c>
    </row>
    <row r="144" spans="1:53" s="3" customFormat="1" ht="165" x14ac:dyDescent="0.25">
      <c r="A144" s="15">
        <v>142</v>
      </c>
      <c r="B144" s="15" t="s">
        <v>331</v>
      </c>
      <c r="C144" s="32">
        <v>29245320</v>
      </c>
      <c r="D144" s="34" t="s">
        <v>250</v>
      </c>
      <c r="E144" s="16">
        <v>20</v>
      </c>
      <c r="F144" s="16"/>
      <c r="G144" s="16" t="s">
        <v>19</v>
      </c>
      <c r="H144" s="16" t="s">
        <v>77</v>
      </c>
      <c r="I144" s="16" t="s">
        <v>968</v>
      </c>
      <c r="J144" s="16" t="s">
        <v>3331</v>
      </c>
      <c r="K144" s="16" t="s">
        <v>969</v>
      </c>
      <c r="L144" s="16"/>
      <c r="M144" s="35"/>
      <c r="N144" s="43">
        <v>62</v>
      </c>
      <c r="O144" s="17" t="s">
        <v>96</v>
      </c>
      <c r="P144" s="44" t="s">
        <v>967</v>
      </c>
      <c r="Q144" s="49" t="s">
        <v>332</v>
      </c>
      <c r="R144" s="18">
        <v>98</v>
      </c>
      <c r="S144" s="18"/>
      <c r="T144" s="50"/>
      <c r="U144" s="55"/>
      <c r="V144" s="19"/>
      <c r="W144" s="56">
        <v>501</v>
      </c>
      <c r="X144" s="61"/>
      <c r="Y144" s="20"/>
      <c r="Z144" s="20"/>
      <c r="AA144" s="20"/>
      <c r="AB144" s="20"/>
      <c r="AC144" s="20" t="s">
        <v>73</v>
      </c>
      <c r="AD144" s="20" t="s">
        <v>73</v>
      </c>
      <c r="AE144" s="20"/>
      <c r="AF144" s="20"/>
      <c r="AG144" s="20"/>
      <c r="AH144" s="20"/>
      <c r="AI144" s="20"/>
      <c r="AJ144" s="62"/>
      <c r="AK144" s="67" t="s">
        <v>970</v>
      </c>
      <c r="AL144" s="21" t="s">
        <v>24</v>
      </c>
      <c r="AM144" s="21" t="s">
        <v>971</v>
      </c>
      <c r="AN144" s="68" t="s">
        <v>972</v>
      </c>
      <c r="AO144" s="72" t="s">
        <v>966</v>
      </c>
      <c r="AP144" s="98" t="str" cm="1">
        <f t="array" aca="1" ref="AP144" ca="1">INDIRECT(ADDRESS(CELL("row", INDEX('Drugs properties'!$A:$A, MATCH($D144, 'Drugs properties'!$A:$A, 0), 0)), 2, 4, TRUE, "Drugs properties"))</f>
        <v>CNCCC(C1=CC=CC=C1)OC2=CC=C(C=C2)C(F)(F)F</v>
      </c>
      <c r="AQ144" s="98" cm="1">
        <f t="array" aca="1" ref="AQ144" ca="1">INDIRECT(ADDRESS(CELL("row", INDEX('Drugs properties'!$A:$A, MATCH($D144, 'Drugs properties'!$A:$A, 0), 0)), 3, 4, TRUE, "Drugs properties"))</f>
        <v>309.33</v>
      </c>
      <c r="AR144" s="98" cm="1">
        <f t="array" aca="1" ref="AR144" ca="1">INDIRECT(ADDRESS(CELL("row", INDEX('Drugs properties'!$A:$A, MATCH($D144, 'Drugs properties'!$A:$A, 0), 0)), 4, 4, TRUE, "Drugs properties"))</f>
        <v>21.26</v>
      </c>
      <c r="AS144" s="98" cm="1">
        <f t="array" aca="1" ref="AS144" ca="1">INDIRECT(ADDRESS(CELL("row", INDEX('Drugs properties'!$A:$A, MATCH($D144, 'Drugs properties'!$A:$A, 0), 0)), 5, 4, TRUE, "Drugs properties"))</f>
        <v>4.32</v>
      </c>
      <c r="AT144" s="98" cm="1">
        <f t="array" aca="1" ref="AT144" ca="1">INDIRECT(ADDRESS(CELL("row", INDEX('Drugs properties'!$A:$A, MATCH($D144, 'Drugs properties'!$A:$A, 0), 0)), 6, 4, TRUE, "Drugs properties"))</f>
        <v>5</v>
      </c>
      <c r="AU144" s="98" cm="1">
        <f t="array" aca="1" ref="AU144" ca="1">INDIRECT(ADDRESS(CELL("row", INDEX('Drugs properties'!$A:$A, MATCH($D144, 'Drugs properties'!$A:$A, 0), 0)), 7, 4, TRUE, "Drugs properties"))</f>
        <v>1</v>
      </c>
      <c r="AV144" s="98" cm="1">
        <f t="array" aca="1" ref="AV144" ca="1">INDIRECT(ADDRESS(CELL("row", INDEX('Drugs properties'!$A:$A, MATCH($D144, 'Drugs properties'!$A:$A, 0), 0)), 8, 4, TRUE, "Drugs properties"))</f>
        <v>7</v>
      </c>
      <c r="AW144" s="98" cm="1">
        <f t="array" aca="1" ref="AW144" ca="1">INDIRECT(ADDRESS(CELL("row", INDEX('Drugs properties'!$A:$A, MATCH($D144, 'Drugs properties'!$A:$A, 0), 0)), 9, 4, TRUE, "Drugs properties"))</f>
        <v>22</v>
      </c>
      <c r="AX144" s="105" cm="1">
        <f t="array" aca="1" ref="AX144" ca="1">INDIRECT(ADDRESS(CELL("row", INDEX('Drugs properties'!$A:$A, MATCH($D144, 'Drugs properties'!$A:$A, 0), 0)), 11, 4, TRUE, "Drugs properties"))</f>
        <v>18848</v>
      </c>
      <c r="AY144" s="102" cm="1">
        <f t="array" aca="1" ref="AY144" ca="1">INDIRECT(ADDRESS(CELL("row", INDEX('Drugs properties'!$A:$A, MATCH($D144, 'Drugs properties'!$A:$A, 0), 0)), 12, 4, TRUE, "Drugs properties"))</f>
        <v>2593</v>
      </c>
      <c r="AZ144" s="102" cm="1">
        <f t="array" aca="1" ref="AZ144" ca="1">INDIRECT(ADDRESS(CELL("row", INDEX('Drugs properties'!$A:$A, MATCH($D144, 'Drugs properties'!$A:$A, 0), 0)), 13, 4, TRUE, "Drugs properties"))</f>
        <v>162</v>
      </c>
      <c r="BA144" s="109" cm="1">
        <f t="array" aca="1" ref="BA144" ca="1">INDIRECT(ADDRESS(CELL("row", INDEX('Drugs properties'!$A:$A, MATCH($D144, 'Drugs properties'!$A:$A, 0), 0)), 14, 4, TRUE, "Drugs properties"))</f>
        <v>9</v>
      </c>
    </row>
    <row r="145" spans="1:53" s="3" customFormat="1" ht="105" x14ac:dyDescent="0.25">
      <c r="A145" s="15">
        <v>143</v>
      </c>
      <c r="B145" s="15" t="s">
        <v>334</v>
      </c>
      <c r="C145" s="32">
        <v>19680025</v>
      </c>
      <c r="D145" s="34" t="s">
        <v>333</v>
      </c>
      <c r="E145" s="16">
        <v>400</v>
      </c>
      <c r="F145" s="16" t="s">
        <v>3159</v>
      </c>
      <c r="G145" s="16" t="s">
        <v>26</v>
      </c>
      <c r="H145" s="16" t="s">
        <v>3332</v>
      </c>
      <c r="I145" s="16" t="s">
        <v>3333</v>
      </c>
      <c r="J145" s="16"/>
      <c r="K145" s="16"/>
      <c r="L145" s="16"/>
      <c r="M145" s="35"/>
      <c r="N145" s="43">
        <v>71</v>
      </c>
      <c r="O145" s="17" t="s">
        <v>96</v>
      </c>
      <c r="P145" s="44" t="s">
        <v>973</v>
      </c>
      <c r="Q145" s="49" t="s">
        <v>335</v>
      </c>
      <c r="R145" s="18">
        <v>64</v>
      </c>
      <c r="S145" s="18">
        <v>22</v>
      </c>
      <c r="T145" s="50">
        <v>38.4</v>
      </c>
      <c r="U145" s="55"/>
      <c r="V145" s="19">
        <v>565</v>
      </c>
      <c r="W145" s="56"/>
      <c r="X145" s="61"/>
      <c r="Y145" s="20"/>
      <c r="Z145" s="20"/>
      <c r="AA145" s="20"/>
      <c r="AB145" s="20"/>
      <c r="AC145" s="20" t="s">
        <v>73</v>
      </c>
      <c r="AD145" s="20" t="s">
        <v>73</v>
      </c>
      <c r="AE145" s="20" t="s">
        <v>73</v>
      </c>
      <c r="AF145" s="20"/>
      <c r="AG145" s="20"/>
      <c r="AH145" s="20"/>
      <c r="AI145" s="20"/>
      <c r="AJ145" s="62"/>
      <c r="AK145" s="67" t="s">
        <v>974</v>
      </c>
      <c r="AL145" s="21" t="s">
        <v>24</v>
      </c>
      <c r="AM145" s="21"/>
      <c r="AN145" s="68" t="s">
        <v>975</v>
      </c>
      <c r="AO145" s="72"/>
      <c r="AP145" s="98" t="str" cm="1">
        <f t="array" aca="1" ref="AP145" ca="1">INDIRECT(ADDRESS(CELL("row", INDEX('Drugs properties'!$A:$A, MATCH($D145, 'Drugs properties'!$A:$A, 0), 0)), 2, 4, TRUE, "Drugs properties"))</f>
        <v>COC1=C2C(=CC(=C1N3CC4CCCNC4C3)F)C(=O)C(=CN2C5CC5)C(=O)O</v>
      </c>
      <c r="AQ145" s="98" cm="1">
        <f t="array" aca="1" ref="AQ145" ca="1">INDIRECT(ADDRESS(CELL("row", INDEX('Drugs properties'!$A:$A, MATCH($D145, 'Drugs properties'!$A:$A, 0), 0)), 3, 4, TRUE, "Drugs properties"))</f>
        <v>401.43</v>
      </c>
      <c r="AR145" s="98" cm="1">
        <f t="array" aca="1" ref="AR145" ca="1">INDIRECT(ADDRESS(CELL("row", INDEX('Drugs properties'!$A:$A, MATCH($D145, 'Drugs properties'!$A:$A, 0), 0)), 4, 4, TRUE, "Drugs properties"))</f>
        <v>83.8</v>
      </c>
      <c r="AS145" s="98" cm="1">
        <f t="array" aca="1" ref="AS145" ca="1">INDIRECT(ADDRESS(CELL("row", INDEX('Drugs properties'!$A:$A, MATCH($D145, 'Drugs properties'!$A:$A, 0), 0)), 5, 4, TRUE, "Drugs properties"))</f>
        <v>1.8</v>
      </c>
      <c r="AT145" s="98" cm="1">
        <f t="array" aca="1" ref="AT145" ca="1">INDIRECT(ADDRESS(CELL("row", INDEX('Drugs properties'!$A:$A, MATCH($D145, 'Drugs properties'!$A:$A, 0), 0)), 6, 4, TRUE, "Drugs properties"))</f>
        <v>6</v>
      </c>
      <c r="AU145" s="98" cm="1">
        <f t="array" aca="1" ref="AU145" ca="1">INDIRECT(ADDRESS(CELL("row", INDEX('Drugs properties'!$A:$A, MATCH($D145, 'Drugs properties'!$A:$A, 0), 0)), 7, 4, TRUE, "Drugs properties"))</f>
        <v>2</v>
      </c>
      <c r="AV145" s="98" cm="1">
        <f t="array" aca="1" ref="AV145" ca="1">INDIRECT(ADDRESS(CELL("row", INDEX('Drugs properties'!$A:$A, MATCH($D145, 'Drugs properties'!$A:$A, 0), 0)), 8, 4, TRUE, "Drugs properties"))</f>
        <v>4</v>
      </c>
      <c r="AW145" s="98" cm="1">
        <f t="array" aca="1" ref="AW145" ca="1">INDIRECT(ADDRESS(CELL("row", INDEX('Drugs properties'!$A:$A, MATCH($D145, 'Drugs properties'!$A:$A, 0), 0)), 9, 4, TRUE, "Drugs properties"))</f>
        <v>29</v>
      </c>
      <c r="AX145" s="105" cm="1">
        <f t="array" aca="1" ref="AX145" ca="1">INDIRECT(ADDRESS(CELL("row", INDEX('Drugs properties'!$A:$A, MATCH($D145, 'Drugs properties'!$A:$A, 0), 0)), 11, 4, TRUE, "Drugs properties"))</f>
        <v>23663</v>
      </c>
      <c r="AY145" s="102" cm="1">
        <f t="array" aca="1" ref="AY145" ca="1">INDIRECT(ADDRESS(CELL("row", INDEX('Drugs properties'!$A:$A, MATCH($D145, 'Drugs properties'!$A:$A, 0), 0)), 12, 4, TRUE, "Drugs properties"))</f>
        <v>2603</v>
      </c>
      <c r="AZ145" s="102" cm="1">
        <f t="array" aca="1" ref="AZ145" ca="1">INDIRECT(ADDRESS(CELL("row", INDEX('Drugs properties'!$A:$A, MATCH($D145, 'Drugs properties'!$A:$A, 0), 0)), 13, 4, TRUE, "Drugs properties"))</f>
        <v>194</v>
      </c>
      <c r="BA145" s="109" cm="1">
        <f t="array" aca="1" ref="BA145" ca="1">INDIRECT(ADDRESS(CELL("row", INDEX('Drugs properties'!$A:$A, MATCH($D145, 'Drugs properties'!$A:$A, 0), 0)), 14, 4, TRUE, "Drugs properties"))</f>
        <v>22</v>
      </c>
    </row>
    <row r="146" spans="1:53" s="3" customFormat="1" ht="105" x14ac:dyDescent="0.25">
      <c r="A146" s="15">
        <v>144</v>
      </c>
      <c r="B146" s="15" t="s">
        <v>336</v>
      </c>
      <c r="C146" s="32">
        <v>30532838</v>
      </c>
      <c r="D146" s="34" t="s">
        <v>1761</v>
      </c>
      <c r="E146" s="16">
        <v>400</v>
      </c>
      <c r="F146" s="16"/>
      <c r="G146" s="16" t="s">
        <v>19</v>
      </c>
      <c r="H146" s="16"/>
      <c r="I146" s="16"/>
      <c r="J146" s="16"/>
      <c r="K146" s="16"/>
      <c r="L146" s="16"/>
      <c r="M146" s="35"/>
      <c r="N146" s="43">
        <v>86</v>
      </c>
      <c r="O146" s="17" t="s">
        <v>100</v>
      </c>
      <c r="P146" s="44" t="s">
        <v>976</v>
      </c>
      <c r="Q146" s="49" t="s">
        <v>24</v>
      </c>
      <c r="R146" s="18"/>
      <c r="S146" s="18"/>
      <c r="T146" s="50"/>
      <c r="U146" s="55"/>
      <c r="V146" s="19">
        <v>640</v>
      </c>
      <c r="W146" s="56">
        <v>680</v>
      </c>
      <c r="X146" s="61">
        <v>226</v>
      </c>
      <c r="Y146" s="20"/>
      <c r="Z146" s="20">
        <v>3000</v>
      </c>
      <c r="AA146" s="20"/>
      <c r="AB146" s="20"/>
      <c r="AC146" s="20">
        <v>3.9</v>
      </c>
      <c r="AD146" s="20">
        <v>0.78169999999999995</v>
      </c>
      <c r="AE146" s="20">
        <v>8.9</v>
      </c>
      <c r="AF146" s="20"/>
      <c r="AG146" s="20"/>
      <c r="AH146" s="20"/>
      <c r="AI146" s="20"/>
      <c r="AJ146" s="62"/>
      <c r="AK146" s="67" t="s">
        <v>337</v>
      </c>
      <c r="AL146" s="21" t="s">
        <v>24</v>
      </c>
      <c r="AM146" s="21" t="s">
        <v>338</v>
      </c>
      <c r="AN146" s="68"/>
      <c r="AO146" s="72"/>
      <c r="AP146" s="98" t="str" cm="1">
        <f t="array" aca="1" ref="AP146" ca="1">INDIRECT(ADDRESS(CELL("row", INDEX('Drugs properties'!$A:$A, MATCH($D146, 'Drugs properties'!$A:$A, 0), 0)), 2, 4, TRUE, "Drugs properties"))</f>
        <v>CC1C2=C(CN1)C=C(C=C2)C3=C(C4=C(C=C3)C(=O)C(=CN4C5CC5)C(=O)O)OC(F)F</v>
      </c>
      <c r="AQ146" s="98" cm="1">
        <f t="array" aca="1" ref="AQ146" ca="1">INDIRECT(ADDRESS(CELL("row", INDEX('Drugs properties'!$A:$A, MATCH($D146, 'Drugs properties'!$A:$A, 0), 0)), 3, 4, TRUE, "Drugs properties"))</f>
        <v>426.41</v>
      </c>
      <c r="AR146" s="98" cm="1">
        <f t="array" aca="1" ref="AR146" ca="1">INDIRECT(ADDRESS(CELL("row", INDEX('Drugs properties'!$A:$A, MATCH($D146, 'Drugs properties'!$A:$A, 0), 0)), 4, 4, TRUE, "Drugs properties"))</f>
        <v>80.56</v>
      </c>
      <c r="AS146" s="98" cm="1">
        <f t="array" aca="1" ref="AS146" ca="1">INDIRECT(ADDRESS(CELL("row", INDEX('Drugs properties'!$A:$A, MATCH($D146, 'Drugs properties'!$A:$A, 0), 0)), 5, 4, TRUE, "Drugs properties"))</f>
        <v>3.16</v>
      </c>
      <c r="AT146" s="98" cm="1">
        <f t="array" aca="1" ref="AT146" ca="1">INDIRECT(ADDRESS(CELL("row", INDEX('Drugs properties'!$A:$A, MATCH($D146, 'Drugs properties'!$A:$A, 0), 0)), 6, 4, TRUE, "Drugs properties"))</f>
        <v>7</v>
      </c>
      <c r="AU146" s="98" cm="1">
        <f t="array" aca="1" ref="AU146" ca="1">INDIRECT(ADDRESS(CELL("row", INDEX('Drugs properties'!$A:$A, MATCH($D146, 'Drugs properties'!$A:$A, 0), 0)), 7, 4, TRUE, "Drugs properties"))</f>
        <v>2</v>
      </c>
      <c r="AV146" s="98" cm="1">
        <f t="array" aca="1" ref="AV146" ca="1">INDIRECT(ADDRESS(CELL("row", INDEX('Drugs properties'!$A:$A, MATCH($D146, 'Drugs properties'!$A:$A, 0), 0)), 8, 4, TRUE, "Drugs properties"))</f>
        <v>5</v>
      </c>
      <c r="AW146" s="98" cm="1">
        <f t="array" aca="1" ref="AW146" ca="1">INDIRECT(ADDRESS(CELL("row", INDEX('Drugs properties'!$A:$A, MATCH($D146, 'Drugs properties'!$A:$A, 0), 0)), 9, 4, TRUE, "Drugs properties"))</f>
        <v>31</v>
      </c>
      <c r="AX146" s="105" cm="1">
        <f t="array" aca="1" ref="AX146" ca="1">INDIRECT(ADDRESS(CELL("row", INDEX('Drugs properties'!$A:$A, MATCH($D146, 'Drugs properties'!$A:$A, 0), 0)), 11, 4, TRUE, "Drugs properties"))</f>
        <v>173</v>
      </c>
      <c r="AY146" s="102" cm="1">
        <f t="array" aca="1" ref="AY146" ca="1">INDIRECT(ADDRESS(CELL("row", INDEX('Drugs properties'!$A:$A, MATCH($D146, 'Drugs properties'!$A:$A, 0), 0)), 12, 4, TRUE, "Drugs properties"))</f>
        <v>36</v>
      </c>
      <c r="AZ146" s="102" cm="1">
        <f t="array" aca="1" ref="AZ146" ca="1">INDIRECT(ADDRESS(CELL("row", INDEX('Drugs properties'!$A:$A, MATCH($D146, 'Drugs properties'!$A:$A, 0), 0)), 13, 4, TRUE, "Drugs properties"))</f>
        <v>10</v>
      </c>
      <c r="BA146" s="109" cm="1">
        <f t="array" aca="1" ref="BA146" ca="1">INDIRECT(ADDRESS(CELL("row", INDEX('Drugs properties'!$A:$A, MATCH($D146, 'Drugs properties'!$A:$A, 0), 0)), 14, 4, TRUE, "Drugs properties"))</f>
        <v>0</v>
      </c>
    </row>
    <row r="147" spans="1:53" s="3" customFormat="1" ht="105" x14ac:dyDescent="0.25">
      <c r="A147" s="15">
        <v>145</v>
      </c>
      <c r="B147" s="15" t="s">
        <v>339</v>
      </c>
      <c r="C147" s="32">
        <v>30546746</v>
      </c>
      <c r="D147" s="34" t="s">
        <v>70</v>
      </c>
      <c r="E147" s="16">
        <v>5</v>
      </c>
      <c r="F147" s="16"/>
      <c r="G147" s="16" t="s">
        <v>19</v>
      </c>
      <c r="H147" s="16" t="s">
        <v>264</v>
      </c>
      <c r="I147" s="16">
        <v>5</v>
      </c>
      <c r="J147" s="16"/>
      <c r="K147" s="16" t="s">
        <v>19</v>
      </c>
      <c r="L147" s="16"/>
      <c r="M147" s="35"/>
      <c r="N147" s="43">
        <v>86</v>
      </c>
      <c r="O147" s="17" t="s">
        <v>100</v>
      </c>
      <c r="P147" s="44" t="s">
        <v>340</v>
      </c>
      <c r="Q147" s="49" t="s">
        <v>341</v>
      </c>
      <c r="R147" s="18" t="s">
        <v>343</v>
      </c>
      <c r="S147" s="18"/>
      <c r="T147" s="50"/>
      <c r="U147" s="55"/>
      <c r="V147" s="19" t="s">
        <v>978</v>
      </c>
      <c r="W147" s="56" t="s">
        <v>979</v>
      </c>
      <c r="X147" s="61"/>
      <c r="Y147" s="20"/>
      <c r="Z147" s="20"/>
      <c r="AA147" s="20"/>
      <c r="AB147" s="20"/>
      <c r="AC147" s="20">
        <v>3.69</v>
      </c>
      <c r="AD147" s="20">
        <v>0.82289999999999996</v>
      </c>
      <c r="AE147" s="20">
        <v>8.6999999999999993</v>
      </c>
      <c r="AF147" s="20"/>
      <c r="AG147" s="20"/>
      <c r="AH147" s="20"/>
      <c r="AI147" s="20">
        <v>14.6</v>
      </c>
      <c r="AJ147" s="62">
        <v>0.85</v>
      </c>
      <c r="AK147" s="67" t="s">
        <v>980</v>
      </c>
      <c r="AL147" s="21" t="s">
        <v>24</v>
      </c>
      <c r="AM147" s="21" t="s">
        <v>342</v>
      </c>
      <c r="AN147" s="68" t="s">
        <v>981</v>
      </c>
      <c r="AO147" s="72" t="s">
        <v>977</v>
      </c>
      <c r="AP147" s="98" t="str" cm="1">
        <f t="array" aca="1" ref="AP147" ca="1">INDIRECT(ADDRESS(CELL("row", INDEX('Drugs properties'!$A:$A, MATCH($D147, 'Drugs properties'!$A:$A, 0), 0)), 2, 4, TRUE, "Drugs properties"))</f>
        <v>COC1=C(C=C2C(=C1)CC(C2=O)CC3CCN(CC3)CC4=CC=CC=C4)OC</v>
      </c>
      <c r="AQ147" s="98" cm="1">
        <f t="array" aca="1" ref="AQ147" ca="1">INDIRECT(ADDRESS(CELL("row", INDEX('Drugs properties'!$A:$A, MATCH($D147, 'Drugs properties'!$A:$A, 0), 0)), 3, 4, TRUE, "Drugs properties"))</f>
        <v>379.49</v>
      </c>
      <c r="AR147" s="98" cm="1">
        <f t="array" aca="1" ref="AR147" ca="1">INDIRECT(ADDRESS(CELL("row", INDEX('Drugs properties'!$A:$A, MATCH($D147, 'Drugs properties'!$A:$A, 0), 0)), 4, 4, TRUE, "Drugs properties"))</f>
        <v>38.770000000000003</v>
      </c>
      <c r="AS147" s="98" cm="1">
        <f t="array" aca="1" ref="AS147" ca="1">INDIRECT(ADDRESS(CELL("row", INDEX('Drugs properties'!$A:$A, MATCH($D147, 'Drugs properties'!$A:$A, 0), 0)), 5, 4, TRUE, "Drugs properties"))</f>
        <v>4</v>
      </c>
      <c r="AT147" s="98" cm="1">
        <f t="array" aca="1" ref="AT147" ca="1">INDIRECT(ADDRESS(CELL("row", INDEX('Drugs properties'!$A:$A, MATCH($D147, 'Drugs properties'!$A:$A, 0), 0)), 6, 4, TRUE, "Drugs properties"))</f>
        <v>4</v>
      </c>
      <c r="AU147" s="98" cm="1">
        <f t="array" aca="1" ref="AU147" ca="1">INDIRECT(ADDRESS(CELL("row", INDEX('Drugs properties'!$A:$A, MATCH($D147, 'Drugs properties'!$A:$A, 0), 0)), 7, 4, TRUE, "Drugs properties"))</f>
        <v>0</v>
      </c>
      <c r="AV147" s="98" cm="1">
        <f t="array" aca="1" ref="AV147" ca="1">INDIRECT(ADDRESS(CELL("row", INDEX('Drugs properties'!$A:$A, MATCH($D147, 'Drugs properties'!$A:$A, 0), 0)), 8, 4, TRUE, "Drugs properties"))</f>
        <v>6</v>
      </c>
      <c r="AW147" s="98" cm="1">
        <f t="array" aca="1" ref="AW147" ca="1">INDIRECT(ADDRESS(CELL("row", INDEX('Drugs properties'!$A:$A, MATCH($D147, 'Drugs properties'!$A:$A, 0), 0)), 9, 4, TRUE, "Drugs properties"))</f>
        <v>28</v>
      </c>
      <c r="AX147" s="105" cm="1">
        <f t="array" aca="1" ref="AX147" ca="1">INDIRECT(ADDRESS(CELL("row", INDEX('Drugs properties'!$A:$A, MATCH($D147, 'Drugs properties'!$A:$A, 0), 0)), 11, 4, TRUE, "Drugs properties"))</f>
        <v>13457</v>
      </c>
      <c r="AY147" s="102" cm="1">
        <f t="array" aca="1" ref="AY147" ca="1">INDIRECT(ADDRESS(CELL("row", INDEX('Drugs properties'!$A:$A, MATCH($D147, 'Drugs properties'!$A:$A, 0), 0)), 12, 4, TRUE, "Drugs properties"))</f>
        <v>2526</v>
      </c>
      <c r="AZ147" s="102" cm="1">
        <f t="array" aca="1" ref="AZ147" ca="1">INDIRECT(ADDRESS(CELL("row", INDEX('Drugs properties'!$A:$A, MATCH($D147, 'Drugs properties'!$A:$A, 0), 0)), 13, 4, TRUE, "Drugs properties"))</f>
        <v>141</v>
      </c>
      <c r="BA147" s="109" cm="1">
        <f t="array" aca="1" ref="BA147" ca="1">INDIRECT(ADDRESS(CELL("row", INDEX('Drugs properties'!$A:$A, MATCH($D147, 'Drugs properties'!$A:$A, 0), 0)), 14, 4, TRUE, "Drugs properties"))</f>
        <v>5</v>
      </c>
    </row>
    <row r="148" spans="1:53" s="3" customFormat="1" ht="285" x14ac:dyDescent="0.25">
      <c r="A148" s="15">
        <v>146</v>
      </c>
      <c r="B148" s="15" t="s">
        <v>379</v>
      </c>
      <c r="C148" s="32">
        <v>17284508</v>
      </c>
      <c r="D148" s="80" t="s">
        <v>333</v>
      </c>
      <c r="E148" s="16">
        <v>400</v>
      </c>
      <c r="F148" s="16"/>
      <c r="G148" s="16" t="s">
        <v>26</v>
      </c>
      <c r="H148" s="16" t="s">
        <v>983</v>
      </c>
      <c r="I148" s="90" t="s">
        <v>3334</v>
      </c>
      <c r="J148" s="16" t="s">
        <v>2146</v>
      </c>
      <c r="K148" s="16" t="s">
        <v>19</v>
      </c>
      <c r="L148" s="16"/>
      <c r="M148" s="35"/>
      <c r="N148" s="43">
        <v>87</v>
      </c>
      <c r="O148" s="17" t="s">
        <v>100</v>
      </c>
      <c r="P148" s="44" t="s">
        <v>982</v>
      </c>
      <c r="Q148" s="49" t="s">
        <v>380</v>
      </c>
      <c r="R148" s="18" t="s">
        <v>381</v>
      </c>
      <c r="S148" s="18">
        <v>16</v>
      </c>
      <c r="T148" s="50"/>
      <c r="U148" s="55"/>
      <c r="V148" s="19"/>
      <c r="W148" s="56">
        <v>550</v>
      </c>
      <c r="X148" s="61"/>
      <c r="Y148" s="20"/>
      <c r="Z148" s="20"/>
      <c r="AA148" s="20"/>
      <c r="AB148" s="20"/>
      <c r="AC148" s="20" t="s">
        <v>73</v>
      </c>
      <c r="AD148" s="20" t="s">
        <v>73</v>
      </c>
      <c r="AE148" s="20" t="s">
        <v>73</v>
      </c>
      <c r="AF148" s="20"/>
      <c r="AG148" s="20"/>
      <c r="AH148" s="20"/>
      <c r="AI148" s="20">
        <v>28</v>
      </c>
      <c r="AJ148" s="62">
        <v>0.9</v>
      </c>
      <c r="AK148" s="67" t="s">
        <v>382</v>
      </c>
      <c r="AL148" s="21" t="s">
        <v>24</v>
      </c>
      <c r="AM148" s="21" t="s">
        <v>984</v>
      </c>
      <c r="AN148" s="68" t="s">
        <v>985</v>
      </c>
      <c r="AO148" s="72" t="s">
        <v>2147</v>
      </c>
      <c r="AP148" s="98" t="str" cm="1">
        <f t="array" aca="1" ref="AP148" ca="1">INDIRECT(ADDRESS(CELL("row", INDEX('Drugs properties'!$A:$A, MATCH($D148, 'Drugs properties'!$A:$A, 0), 0)), 2, 4, TRUE, "Drugs properties"))</f>
        <v>COC1=C2C(=CC(=C1N3CC4CCCNC4C3)F)C(=O)C(=CN2C5CC5)C(=O)O</v>
      </c>
      <c r="AQ148" s="98" cm="1">
        <f t="array" aca="1" ref="AQ148" ca="1">INDIRECT(ADDRESS(CELL("row", INDEX('Drugs properties'!$A:$A, MATCH($D148, 'Drugs properties'!$A:$A, 0), 0)), 3, 4, TRUE, "Drugs properties"))</f>
        <v>401.43</v>
      </c>
      <c r="AR148" s="98" cm="1">
        <f t="array" aca="1" ref="AR148" ca="1">INDIRECT(ADDRESS(CELL("row", INDEX('Drugs properties'!$A:$A, MATCH($D148, 'Drugs properties'!$A:$A, 0), 0)), 4, 4, TRUE, "Drugs properties"))</f>
        <v>83.8</v>
      </c>
      <c r="AS148" s="98" cm="1">
        <f t="array" aca="1" ref="AS148" ca="1">INDIRECT(ADDRESS(CELL("row", INDEX('Drugs properties'!$A:$A, MATCH($D148, 'Drugs properties'!$A:$A, 0), 0)), 5, 4, TRUE, "Drugs properties"))</f>
        <v>1.8</v>
      </c>
      <c r="AT148" s="98" cm="1">
        <f t="array" aca="1" ref="AT148" ca="1">INDIRECT(ADDRESS(CELL("row", INDEX('Drugs properties'!$A:$A, MATCH($D148, 'Drugs properties'!$A:$A, 0), 0)), 6, 4, TRUE, "Drugs properties"))</f>
        <v>6</v>
      </c>
      <c r="AU148" s="98" cm="1">
        <f t="array" aca="1" ref="AU148" ca="1">INDIRECT(ADDRESS(CELL("row", INDEX('Drugs properties'!$A:$A, MATCH($D148, 'Drugs properties'!$A:$A, 0), 0)), 7, 4, TRUE, "Drugs properties"))</f>
        <v>2</v>
      </c>
      <c r="AV148" s="98" cm="1">
        <f t="array" aca="1" ref="AV148" ca="1">INDIRECT(ADDRESS(CELL("row", INDEX('Drugs properties'!$A:$A, MATCH($D148, 'Drugs properties'!$A:$A, 0), 0)), 8, 4, TRUE, "Drugs properties"))</f>
        <v>4</v>
      </c>
      <c r="AW148" s="98" cm="1">
        <f t="array" aca="1" ref="AW148" ca="1">INDIRECT(ADDRESS(CELL("row", INDEX('Drugs properties'!$A:$A, MATCH($D148, 'Drugs properties'!$A:$A, 0), 0)), 9, 4, TRUE, "Drugs properties"))</f>
        <v>29</v>
      </c>
      <c r="AX148" s="105" cm="1">
        <f t="array" aca="1" ref="AX148" ca="1">INDIRECT(ADDRESS(CELL("row", INDEX('Drugs properties'!$A:$A, MATCH($D148, 'Drugs properties'!$A:$A, 0), 0)), 11, 4, TRUE, "Drugs properties"))</f>
        <v>23663</v>
      </c>
      <c r="AY148" s="102" cm="1">
        <f t="array" aca="1" ref="AY148" ca="1">INDIRECT(ADDRESS(CELL("row", INDEX('Drugs properties'!$A:$A, MATCH($D148, 'Drugs properties'!$A:$A, 0), 0)), 12, 4, TRUE, "Drugs properties"))</f>
        <v>2603</v>
      </c>
      <c r="AZ148" s="102" cm="1">
        <f t="array" aca="1" ref="AZ148" ca="1">INDIRECT(ADDRESS(CELL("row", INDEX('Drugs properties'!$A:$A, MATCH($D148, 'Drugs properties'!$A:$A, 0), 0)), 13, 4, TRUE, "Drugs properties"))</f>
        <v>194</v>
      </c>
      <c r="BA148" s="109" cm="1">
        <f t="array" aca="1" ref="BA148" ca="1">INDIRECT(ADDRESS(CELL("row", INDEX('Drugs properties'!$A:$A, MATCH($D148, 'Drugs properties'!$A:$A, 0), 0)), 14, 4, TRUE, "Drugs properties"))</f>
        <v>22</v>
      </c>
    </row>
    <row r="149" spans="1:53" s="3" customFormat="1" ht="120" x14ac:dyDescent="0.25">
      <c r="A149" s="15">
        <v>147</v>
      </c>
      <c r="B149" s="15" t="s">
        <v>364</v>
      </c>
      <c r="C149" s="32">
        <v>17876386</v>
      </c>
      <c r="D149" s="80" t="s">
        <v>333</v>
      </c>
      <c r="E149" s="16">
        <v>400</v>
      </c>
      <c r="F149" s="16"/>
      <c r="G149" s="16" t="s">
        <v>19</v>
      </c>
      <c r="H149" s="16" t="s">
        <v>986</v>
      </c>
      <c r="I149" s="16" t="s">
        <v>3335</v>
      </c>
      <c r="J149" s="16"/>
      <c r="K149" s="16" t="s">
        <v>19</v>
      </c>
      <c r="L149" s="16"/>
      <c r="M149" s="35"/>
      <c r="N149" s="43">
        <v>87</v>
      </c>
      <c r="O149" s="17" t="s">
        <v>100</v>
      </c>
      <c r="P149" s="44" t="s">
        <v>987</v>
      </c>
      <c r="Q149" s="49" t="s">
        <v>24</v>
      </c>
      <c r="R149" s="18" t="s">
        <v>367</v>
      </c>
      <c r="S149" s="18"/>
      <c r="T149" s="50"/>
      <c r="U149" s="55"/>
      <c r="V149" s="19" t="s">
        <v>366</v>
      </c>
      <c r="W149" s="56" t="s">
        <v>365</v>
      </c>
      <c r="X149" s="61"/>
      <c r="Y149" s="20"/>
      <c r="Z149" s="20"/>
      <c r="AA149" s="20"/>
      <c r="AB149" s="20"/>
      <c r="AC149" s="20">
        <v>4.2</v>
      </c>
      <c r="AD149" s="20"/>
      <c r="AE149" s="20"/>
      <c r="AF149" s="20"/>
      <c r="AG149" s="20"/>
      <c r="AH149" s="20"/>
      <c r="AI149" s="20"/>
      <c r="AJ149" s="62">
        <v>2.6922999999999999</v>
      </c>
      <c r="AK149" s="67" t="s">
        <v>368</v>
      </c>
      <c r="AL149" s="21" t="s">
        <v>24</v>
      </c>
      <c r="AM149" s="21" t="s">
        <v>369</v>
      </c>
      <c r="AN149" s="68" t="s">
        <v>989</v>
      </c>
      <c r="AO149" s="72" t="s">
        <v>988</v>
      </c>
      <c r="AP149" s="98" t="str" cm="1">
        <f t="array" aca="1" ref="AP149" ca="1">INDIRECT(ADDRESS(CELL("row", INDEX('Drugs properties'!$A:$A, MATCH($D149, 'Drugs properties'!$A:$A, 0), 0)), 2, 4, TRUE, "Drugs properties"))</f>
        <v>COC1=C2C(=CC(=C1N3CC4CCCNC4C3)F)C(=O)C(=CN2C5CC5)C(=O)O</v>
      </c>
      <c r="AQ149" s="98" cm="1">
        <f t="array" aca="1" ref="AQ149" ca="1">INDIRECT(ADDRESS(CELL("row", INDEX('Drugs properties'!$A:$A, MATCH($D149, 'Drugs properties'!$A:$A, 0), 0)), 3, 4, TRUE, "Drugs properties"))</f>
        <v>401.43</v>
      </c>
      <c r="AR149" s="98" cm="1">
        <f t="array" aca="1" ref="AR149" ca="1">INDIRECT(ADDRESS(CELL("row", INDEX('Drugs properties'!$A:$A, MATCH($D149, 'Drugs properties'!$A:$A, 0), 0)), 4, 4, TRUE, "Drugs properties"))</f>
        <v>83.8</v>
      </c>
      <c r="AS149" s="98" cm="1">
        <f t="array" aca="1" ref="AS149" ca="1">INDIRECT(ADDRESS(CELL("row", INDEX('Drugs properties'!$A:$A, MATCH($D149, 'Drugs properties'!$A:$A, 0), 0)), 5, 4, TRUE, "Drugs properties"))</f>
        <v>1.8</v>
      </c>
      <c r="AT149" s="98" cm="1">
        <f t="array" aca="1" ref="AT149" ca="1">INDIRECT(ADDRESS(CELL("row", INDEX('Drugs properties'!$A:$A, MATCH($D149, 'Drugs properties'!$A:$A, 0), 0)), 6, 4, TRUE, "Drugs properties"))</f>
        <v>6</v>
      </c>
      <c r="AU149" s="98" cm="1">
        <f t="array" aca="1" ref="AU149" ca="1">INDIRECT(ADDRESS(CELL("row", INDEX('Drugs properties'!$A:$A, MATCH($D149, 'Drugs properties'!$A:$A, 0), 0)), 7, 4, TRUE, "Drugs properties"))</f>
        <v>2</v>
      </c>
      <c r="AV149" s="98" cm="1">
        <f t="array" aca="1" ref="AV149" ca="1">INDIRECT(ADDRESS(CELL("row", INDEX('Drugs properties'!$A:$A, MATCH($D149, 'Drugs properties'!$A:$A, 0), 0)), 8, 4, TRUE, "Drugs properties"))</f>
        <v>4</v>
      </c>
      <c r="AW149" s="98" cm="1">
        <f t="array" aca="1" ref="AW149" ca="1">INDIRECT(ADDRESS(CELL("row", INDEX('Drugs properties'!$A:$A, MATCH($D149, 'Drugs properties'!$A:$A, 0), 0)), 9, 4, TRUE, "Drugs properties"))</f>
        <v>29</v>
      </c>
      <c r="AX149" s="105" cm="1">
        <f t="array" aca="1" ref="AX149" ca="1">INDIRECT(ADDRESS(CELL("row", INDEX('Drugs properties'!$A:$A, MATCH($D149, 'Drugs properties'!$A:$A, 0), 0)), 11, 4, TRUE, "Drugs properties"))</f>
        <v>23663</v>
      </c>
      <c r="AY149" s="102" cm="1">
        <f t="array" aca="1" ref="AY149" ca="1">INDIRECT(ADDRESS(CELL("row", INDEX('Drugs properties'!$A:$A, MATCH($D149, 'Drugs properties'!$A:$A, 0), 0)), 12, 4, TRUE, "Drugs properties"))</f>
        <v>2603</v>
      </c>
      <c r="AZ149" s="102" cm="1">
        <f t="array" aca="1" ref="AZ149" ca="1">INDIRECT(ADDRESS(CELL("row", INDEX('Drugs properties'!$A:$A, MATCH($D149, 'Drugs properties'!$A:$A, 0), 0)), 13, 4, TRUE, "Drugs properties"))</f>
        <v>194</v>
      </c>
      <c r="BA149" s="109" cm="1">
        <f t="array" aca="1" ref="BA149" ca="1">INDIRECT(ADDRESS(CELL("row", INDEX('Drugs properties'!$A:$A, MATCH($D149, 'Drugs properties'!$A:$A, 0), 0)), 14, 4, TRUE, "Drugs properties"))</f>
        <v>22</v>
      </c>
    </row>
    <row r="150" spans="1:53" s="3" customFormat="1" ht="75" x14ac:dyDescent="0.25">
      <c r="A150" s="15">
        <v>148</v>
      </c>
      <c r="B150" s="15" t="s">
        <v>344</v>
      </c>
      <c r="C150" s="32">
        <v>30193085</v>
      </c>
      <c r="D150" s="80" t="s">
        <v>333</v>
      </c>
      <c r="E150" s="16">
        <v>400</v>
      </c>
      <c r="F150" s="16"/>
      <c r="G150" s="16" t="s">
        <v>26</v>
      </c>
      <c r="H150" s="16" t="s">
        <v>346</v>
      </c>
      <c r="I150" s="16" t="s">
        <v>24</v>
      </c>
      <c r="J150" s="16"/>
      <c r="K150" s="16"/>
      <c r="L150" s="16"/>
      <c r="M150" s="35"/>
      <c r="N150" s="43">
        <v>74</v>
      </c>
      <c r="O150" s="17" t="s">
        <v>96</v>
      </c>
      <c r="P150" s="44" t="s">
        <v>345</v>
      </c>
      <c r="Q150" s="49" t="s">
        <v>24</v>
      </c>
      <c r="R150" s="18"/>
      <c r="S150" s="18"/>
      <c r="T150" s="50"/>
      <c r="U150" s="55"/>
      <c r="V150" s="19"/>
      <c r="W150" s="56" t="s">
        <v>348</v>
      </c>
      <c r="X150" s="61"/>
      <c r="Y150" s="20"/>
      <c r="Z150" s="20"/>
      <c r="AA150" s="20"/>
      <c r="AB150" s="20"/>
      <c r="AC150" s="20"/>
      <c r="AD150" s="20"/>
      <c r="AE150" s="20"/>
      <c r="AF150" s="20"/>
      <c r="AG150" s="20"/>
      <c r="AH150" s="20"/>
      <c r="AI150" s="20"/>
      <c r="AJ150" s="62"/>
      <c r="AK150" s="67"/>
      <c r="AL150" s="21"/>
      <c r="AM150" s="21"/>
      <c r="AN150" s="68"/>
      <c r="AO150" s="72" t="s">
        <v>349</v>
      </c>
      <c r="AP150" s="100" t="str" cm="1">
        <f t="array" aca="1" ref="AP150" ca="1">INDIRECT(ADDRESS(CELL("row", INDEX('Drugs properties'!$A:$A, MATCH($D150, 'Drugs properties'!$A:$A, 0), 0)), 2, 4, TRUE, "Drugs properties"))</f>
        <v>COC1=C2C(=CC(=C1N3CC4CCCNC4C3)F)C(=O)C(=CN2C5CC5)C(=O)O</v>
      </c>
      <c r="AQ150" s="98" cm="1">
        <f t="array" aca="1" ref="AQ150" ca="1">INDIRECT(ADDRESS(CELL("row", INDEX('Drugs properties'!$A:$A, MATCH($D150, 'Drugs properties'!$A:$A, 0), 0)), 3, 4, TRUE, "Drugs properties"))</f>
        <v>401.43</v>
      </c>
      <c r="AR150" s="98" cm="1">
        <f t="array" aca="1" ref="AR150" ca="1">INDIRECT(ADDRESS(CELL("row", INDEX('Drugs properties'!$A:$A, MATCH($D150, 'Drugs properties'!$A:$A, 0), 0)), 4, 4, TRUE, "Drugs properties"))</f>
        <v>83.8</v>
      </c>
      <c r="AS150" s="98" cm="1">
        <f t="array" aca="1" ref="AS150" ca="1">INDIRECT(ADDRESS(CELL("row", INDEX('Drugs properties'!$A:$A, MATCH($D150, 'Drugs properties'!$A:$A, 0), 0)), 5, 4, TRUE, "Drugs properties"))</f>
        <v>1.8</v>
      </c>
      <c r="AT150" s="98" cm="1">
        <f t="array" aca="1" ref="AT150" ca="1">INDIRECT(ADDRESS(CELL("row", INDEX('Drugs properties'!$A:$A, MATCH($D150, 'Drugs properties'!$A:$A, 0), 0)), 6, 4, TRUE, "Drugs properties"))</f>
        <v>6</v>
      </c>
      <c r="AU150" s="98" cm="1">
        <f t="array" aca="1" ref="AU150" ca="1">INDIRECT(ADDRESS(CELL("row", INDEX('Drugs properties'!$A:$A, MATCH($D150, 'Drugs properties'!$A:$A, 0), 0)), 7, 4, TRUE, "Drugs properties"))</f>
        <v>2</v>
      </c>
      <c r="AV150" s="98" cm="1">
        <f t="array" aca="1" ref="AV150" ca="1">INDIRECT(ADDRESS(CELL("row", INDEX('Drugs properties'!$A:$A, MATCH($D150, 'Drugs properties'!$A:$A, 0), 0)), 8, 4, TRUE, "Drugs properties"))</f>
        <v>4</v>
      </c>
      <c r="AW150" s="98" cm="1">
        <f t="array" aca="1" ref="AW150" ca="1">INDIRECT(ADDRESS(CELL("row", INDEX('Drugs properties'!$A:$A, MATCH($D150, 'Drugs properties'!$A:$A, 0), 0)), 9, 4, TRUE, "Drugs properties"))</f>
        <v>29</v>
      </c>
      <c r="AX150" s="105" cm="1">
        <f t="array" aca="1" ref="AX150" ca="1">INDIRECT(ADDRESS(CELL("row", INDEX('Drugs properties'!$A:$A, MATCH($D150, 'Drugs properties'!$A:$A, 0), 0)), 11, 4, TRUE, "Drugs properties"))</f>
        <v>23663</v>
      </c>
      <c r="AY150" s="102" cm="1">
        <f t="array" aca="1" ref="AY150" ca="1">INDIRECT(ADDRESS(CELL("row", INDEX('Drugs properties'!$A:$A, MATCH($D150, 'Drugs properties'!$A:$A, 0), 0)), 12, 4, TRUE, "Drugs properties"))</f>
        <v>2603</v>
      </c>
      <c r="AZ150" s="102" cm="1">
        <f t="array" aca="1" ref="AZ150" ca="1">INDIRECT(ADDRESS(CELL("row", INDEX('Drugs properties'!$A:$A, MATCH($D150, 'Drugs properties'!$A:$A, 0), 0)), 13, 4, TRUE, "Drugs properties"))</f>
        <v>194</v>
      </c>
      <c r="BA150" s="109" cm="1">
        <f t="array" aca="1" ref="BA150" ca="1">INDIRECT(ADDRESS(CELL("row", INDEX('Drugs properties'!$A:$A, MATCH($D150, 'Drugs properties'!$A:$A, 0), 0)), 14, 4, TRUE, "Drugs properties"))</f>
        <v>22</v>
      </c>
    </row>
    <row r="151" spans="1:53" s="3" customFormat="1" ht="409.5" x14ac:dyDescent="0.25">
      <c r="A151" s="15">
        <v>149</v>
      </c>
      <c r="B151" s="15" t="s">
        <v>350</v>
      </c>
      <c r="C151" s="32">
        <v>20606839</v>
      </c>
      <c r="D151" s="34" t="s">
        <v>351</v>
      </c>
      <c r="E151" s="16">
        <v>20</v>
      </c>
      <c r="F151" s="16" t="s">
        <v>3177</v>
      </c>
      <c r="G151" s="16" t="s">
        <v>19</v>
      </c>
      <c r="H151" s="16" t="s">
        <v>353</v>
      </c>
      <c r="I151" s="16">
        <v>1.25</v>
      </c>
      <c r="J151" s="16"/>
      <c r="K151" s="16" t="s">
        <v>19</v>
      </c>
      <c r="L151" s="16"/>
      <c r="M151" s="35"/>
      <c r="N151" s="43">
        <v>53</v>
      </c>
      <c r="O151" s="17" t="s">
        <v>100</v>
      </c>
      <c r="P151" s="44"/>
      <c r="Q151" s="49"/>
      <c r="R151" s="18"/>
      <c r="S151" s="18"/>
      <c r="T151" s="50"/>
      <c r="U151" s="55"/>
      <c r="V151" s="19"/>
      <c r="W151" s="56">
        <v>550</v>
      </c>
      <c r="X151" s="61"/>
      <c r="Y151" s="20"/>
      <c r="Z151" s="20"/>
      <c r="AA151" s="20"/>
      <c r="AB151" s="20">
        <v>133</v>
      </c>
      <c r="AC151" s="20">
        <v>2.6</v>
      </c>
      <c r="AD151" s="20"/>
      <c r="AE151" s="20"/>
      <c r="AF151" s="20"/>
      <c r="AG151" s="20"/>
      <c r="AH151" s="20"/>
      <c r="AI151" s="20"/>
      <c r="AJ151" s="62"/>
      <c r="AK151" s="67" t="s">
        <v>990</v>
      </c>
      <c r="AL151" s="21" t="s">
        <v>24</v>
      </c>
      <c r="AM151" s="21"/>
      <c r="AN151" s="68" t="s">
        <v>991</v>
      </c>
      <c r="AO151" s="72" t="s">
        <v>352</v>
      </c>
      <c r="AP151" s="98" t="str" cm="1">
        <f t="array" aca="1" ref="AP151" ca="1">INDIRECT(ADDRESS(CELL("row", INDEX('Drugs properties'!$A:$A, MATCH($D151, 'Drugs properties'!$A:$A, 0), 0)), 2, 4, TRUE, "Drugs properties"))</f>
        <v>CCOC(=O)N1C=CN(C1=S)C</v>
      </c>
      <c r="AQ151" s="98" cm="1">
        <f t="array" aca="1" ref="AQ151" ca="1">INDIRECT(ADDRESS(CELL("row", INDEX('Drugs properties'!$A:$A, MATCH($D151, 'Drugs properties'!$A:$A, 0), 0)), 3, 4, TRUE, "Drugs properties"))</f>
        <v>186.23</v>
      </c>
      <c r="AR151" s="98" cm="1">
        <f t="array" aca="1" ref="AR151" ca="1">INDIRECT(ADDRESS(CELL("row", INDEX('Drugs properties'!$A:$A, MATCH($D151, 'Drugs properties'!$A:$A, 0), 0)), 4, 4, TRUE, "Drugs properties"))</f>
        <v>68.25</v>
      </c>
      <c r="AS151" s="98" cm="1">
        <f t="array" aca="1" ref="AS151" ca="1">INDIRECT(ADDRESS(CELL("row", INDEX('Drugs properties'!$A:$A, MATCH($D151, 'Drugs properties'!$A:$A, 0), 0)), 5, 4, TRUE, "Drugs properties"))</f>
        <v>1.1399999999999999</v>
      </c>
      <c r="AT151" s="98" cm="1">
        <f t="array" aca="1" ref="AT151" ca="1">INDIRECT(ADDRESS(CELL("row", INDEX('Drugs properties'!$A:$A, MATCH($D151, 'Drugs properties'!$A:$A, 0), 0)), 6, 4, TRUE, "Drugs properties"))</f>
        <v>2</v>
      </c>
      <c r="AU151" s="98" cm="1">
        <f t="array" aca="1" ref="AU151" ca="1">INDIRECT(ADDRESS(CELL("row", INDEX('Drugs properties'!$A:$A, MATCH($D151, 'Drugs properties'!$A:$A, 0), 0)), 7, 4, TRUE, "Drugs properties"))</f>
        <v>0</v>
      </c>
      <c r="AV151" s="98" cm="1">
        <f t="array" aca="1" ref="AV151" ca="1">INDIRECT(ADDRESS(CELL("row", INDEX('Drugs properties'!$A:$A, MATCH($D151, 'Drugs properties'!$A:$A, 0), 0)), 8, 4, TRUE, "Drugs properties"))</f>
        <v>3</v>
      </c>
      <c r="AW151" s="98" cm="1">
        <f t="array" aca="1" ref="AW151" ca="1">INDIRECT(ADDRESS(CELL("row", INDEX('Drugs properties'!$A:$A, MATCH($D151, 'Drugs properties'!$A:$A, 0), 0)), 9, 4, TRUE, "Drugs properties"))</f>
        <v>12</v>
      </c>
      <c r="AX151" s="105" cm="1">
        <f t="array" aca="1" ref="AX151" ca="1">INDIRECT(ADDRESS(CELL("row", INDEX('Drugs properties'!$A:$A, MATCH($D151, 'Drugs properties'!$A:$A, 0), 0)), 11, 4, TRUE, "Drugs properties"))</f>
        <v>634</v>
      </c>
      <c r="AY151" s="102" cm="1">
        <f t="array" aca="1" ref="AY151" ca="1">INDIRECT(ADDRESS(CELL("row", INDEX('Drugs properties'!$A:$A, MATCH($D151, 'Drugs properties'!$A:$A, 0), 0)), 12, 4, TRUE, "Drugs properties"))</f>
        <v>100</v>
      </c>
      <c r="AZ151" s="102" cm="1">
        <f t="array" aca="1" ref="AZ151" ca="1">INDIRECT(ADDRESS(CELL("row", INDEX('Drugs properties'!$A:$A, MATCH($D151, 'Drugs properties'!$A:$A, 0), 0)), 13, 4, TRUE, "Drugs properties"))</f>
        <v>8</v>
      </c>
      <c r="BA151" s="109" cm="1">
        <f t="array" aca="1" ref="BA151" ca="1">INDIRECT(ADDRESS(CELL("row", INDEX('Drugs properties'!$A:$A, MATCH($D151, 'Drugs properties'!$A:$A, 0), 0)), 14, 4, TRUE, "Drugs properties"))</f>
        <v>0</v>
      </c>
    </row>
    <row r="152" spans="1:53" s="3" customFormat="1" ht="210" x14ac:dyDescent="0.25">
      <c r="A152" s="15">
        <v>150</v>
      </c>
      <c r="B152" s="15" t="s">
        <v>354</v>
      </c>
      <c r="C152" s="32">
        <v>28755998</v>
      </c>
      <c r="D152" s="80" t="s">
        <v>57</v>
      </c>
      <c r="E152" s="16" t="s">
        <v>325</v>
      </c>
      <c r="F152" s="16" t="s">
        <v>3178</v>
      </c>
      <c r="G152" s="16" t="s">
        <v>19</v>
      </c>
      <c r="H152" s="16" t="s">
        <v>319</v>
      </c>
      <c r="I152" s="16"/>
      <c r="J152" s="16"/>
      <c r="K152" s="16"/>
      <c r="L152" s="16"/>
      <c r="M152" s="35"/>
      <c r="N152" s="43">
        <v>28</v>
      </c>
      <c r="O152" s="17" t="s">
        <v>96</v>
      </c>
      <c r="P152" s="44" t="s">
        <v>994</v>
      </c>
      <c r="Q152" s="49" t="s">
        <v>24</v>
      </c>
      <c r="R152" s="18" t="s">
        <v>355</v>
      </c>
      <c r="S152" s="18"/>
      <c r="T152" s="50"/>
      <c r="U152" s="55" t="s">
        <v>356</v>
      </c>
      <c r="V152" s="19"/>
      <c r="W152" s="56" t="s">
        <v>357</v>
      </c>
      <c r="X152" s="61"/>
      <c r="Y152" s="20"/>
      <c r="Z152" s="20">
        <v>120</v>
      </c>
      <c r="AA152" s="20" t="s">
        <v>996</v>
      </c>
      <c r="AB152" s="20"/>
      <c r="AC152" s="20"/>
      <c r="AD152" s="20"/>
      <c r="AE152" s="20"/>
      <c r="AF152" s="20"/>
      <c r="AG152" s="20"/>
      <c r="AH152" s="20"/>
      <c r="AI152" s="20"/>
      <c r="AJ152" s="62"/>
      <c r="AK152" s="67" t="s">
        <v>2203</v>
      </c>
      <c r="AL152" s="21" t="s">
        <v>24</v>
      </c>
      <c r="AM152" s="21"/>
      <c r="AN152" s="68" t="s">
        <v>992</v>
      </c>
      <c r="AO152" s="72"/>
      <c r="AP152" s="98" t="str" cm="1">
        <f t="array" aca="1" ref="AP152" ca="1">INDIRECT(ADDRESS(CELL("row", INDEX('Drugs properties'!$A:$A, MATCH($D152, 'Drugs properties'!$A:$A, 0), 0)), 2, 4, TRUE, "Drugs properties"))</f>
        <v>CN(C)C(=O)C(CCN1CCC(CC1)(C2=CC=C(C=C2)Cl)O)(C3=CC=CC=C3)C4=CC=CC=C4</v>
      </c>
      <c r="AQ152" s="98" cm="1">
        <f t="array" aca="1" ref="AQ152" ca="1">INDIRECT(ADDRESS(CELL("row", INDEX('Drugs properties'!$A:$A, MATCH($D152, 'Drugs properties'!$A:$A, 0), 0)), 3, 4, TRUE, "Drugs properties"))</f>
        <v>477.04</v>
      </c>
      <c r="AR152" s="98" cm="1">
        <f t="array" aca="1" ref="AR152" ca="1">INDIRECT(ADDRESS(CELL("row", INDEX('Drugs properties'!$A:$A, MATCH($D152, 'Drugs properties'!$A:$A, 0), 0)), 4, 4, TRUE, "Drugs properties"))</f>
        <v>43.78</v>
      </c>
      <c r="AS152" s="98" cm="1">
        <f t="array" aca="1" ref="AS152" ca="1">INDIRECT(ADDRESS(CELL("row", INDEX('Drugs properties'!$A:$A, MATCH($D152, 'Drugs properties'!$A:$A, 0), 0)), 5, 4, TRUE, "Drugs properties"))</f>
        <v>4.67</v>
      </c>
      <c r="AT152" s="98" cm="1">
        <f t="array" aca="1" ref="AT152" ca="1">INDIRECT(ADDRESS(CELL("row", INDEX('Drugs properties'!$A:$A, MATCH($D152, 'Drugs properties'!$A:$A, 0), 0)), 6, 4, TRUE, "Drugs properties"))</f>
        <v>3</v>
      </c>
      <c r="AU152" s="98" cm="1">
        <f t="array" aca="1" ref="AU152" ca="1">INDIRECT(ADDRESS(CELL("row", INDEX('Drugs properties'!$A:$A, MATCH($D152, 'Drugs properties'!$A:$A, 0), 0)), 7, 4, TRUE, "Drugs properties"))</f>
        <v>1</v>
      </c>
      <c r="AV152" s="98" cm="1">
        <f t="array" aca="1" ref="AV152" ca="1">INDIRECT(ADDRESS(CELL("row", INDEX('Drugs properties'!$A:$A, MATCH($D152, 'Drugs properties'!$A:$A, 0), 0)), 8, 4, TRUE, "Drugs properties"))</f>
        <v>8</v>
      </c>
      <c r="AW152" s="98" cm="1">
        <f t="array" aca="1" ref="AW152" ca="1">INDIRECT(ADDRESS(CELL("row", INDEX('Drugs properties'!$A:$A, MATCH($D152, 'Drugs properties'!$A:$A, 0), 0)), 9, 4, TRUE, "Drugs properties"))</f>
        <v>34</v>
      </c>
      <c r="AX152" s="105" cm="1">
        <f t="array" aca="1" ref="AX152" ca="1">INDIRECT(ADDRESS(CELL("row", INDEX('Drugs properties'!$A:$A, MATCH($D152, 'Drugs properties'!$A:$A, 0), 0)), 11, 4, TRUE, "Drugs properties"))</f>
        <v>18116</v>
      </c>
      <c r="AY152" s="102" cm="1">
        <f t="array" aca="1" ref="AY152" ca="1">INDIRECT(ADDRESS(CELL("row", INDEX('Drugs properties'!$A:$A, MATCH($D152, 'Drugs properties'!$A:$A, 0), 0)), 12, 4, TRUE, "Drugs properties"))</f>
        <v>1613</v>
      </c>
      <c r="AZ152" s="102" cm="1">
        <f t="array" aca="1" ref="AZ152" ca="1">INDIRECT(ADDRESS(CELL("row", INDEX('Drugs properties'!$A:$A, MATCH($D152, 'Drugs properties'!$A:$A, 0), 0)), 13, 4, TRUE, "Drugs properties"))</f>
        <v>280</v>
      </c>
      <c r="BA152" s="109" cm="1">
        <f t="array" aca="1" ref="BA152" ca="1">INDIRECT(ADDRESS(CELL("row", INDEX('Drugs properties'!$A:$A, MATCH($D152, 'Drugs properties'!$A:$A, 0), 0)), 14, 4, TRUE, "Drugs properties"))</f>
        <v>21</v>
      </c>
    </row>
    <row r="153" spans="1:53" s="3" customFormat="1" ht="90" x14ac:dyDescent="0.25">
      <c r="A153" s="15">
        <v>151</v>
      </c>
      <c r="B153" s="15" t="s">
        <v>354</v>
      </c>
      <c r="C153" s="32">
        <v>28755998</v>
      </c>
      <c r="D153" s="80" t="s">
        <v>57</v>
      </c>
      <c r="E153" s="16" t="s">
        <v>3105</v>
      </c>
      <c r="F153" s="16" t="s">
        <v>3178</v>
      </c>
      <c r="G153" s="16" t="s">
        <v>19</v>
      </c>
      <c r="H153" s="16" t="s">
        <v>38</v>
      </c>
      <c r="I153" s="16"/>
      <c r="J153" s="16"/>
      <c r="K153" s="16"/>
      <c r="L153" s="16"/>
      <c r="M153" s="35"/>
      <c r="N153" s="43">
        <v>39</v>
      </c>
      <c r="O153" s="17" t="s">
        <v>100</v>
      </c>
      <c r="P153" s="44" t="s">
        <v>993</v>
      </c>
      <c r="Q153" s="49" t="s">
        <v>24</v>
      </c>
      <c r="R153" s="18">
        <v>64</v>
      </c>
      <c r="S153" s="18"/>
      <c r="T153" s="50"/>
      <c r="U153" s="55">
        <v>142</v>
      </c>
      <c r="V153" s="19"/>
      <c r="W153" s="56">
        <v>687</v>
      </c>
      <c r="X153" s="61"/>
      <c r="Y153" s="20"/>
      <c r="Z153" s="20">
        <v>76</v>
      </c>
      <c r="AA153" s="20" t="s">
        <v>996</v>
      </c>
      <c r="AB153" s="20"/>
      <c r="AC153" s="20">
        <v>3</v>
      </c>
      <c r="AD153" s="20"/>
      <c r="AE153" s="20">
        <v>8.3000000000000007</v>
      </c>
      <c r="AF153" s="20"/>
      <c r="AG153" s="20"/>
      <c r="AH153" s="20"/>
      <c r="AI153" s="20"/>
      <c r="AJ153" s="62"/>
      <c r="AK153" s="67" t="s">
        <v>3525</v>
      </c>
      <c r="AL153" s="21">
        <v>112</v>
      </c>
      <c r="AM153" s="21" t="s">
        <v>358</v>
      </c>
      <c r="AN153" s="68" t="s">
        <v>995</v>
      </c>
      <c r="AO153" s="72"/>
      <c r="AP153" s="98" t="str" cm="1">
        <f t="array" aca="1" ref="AP153" ca="1">INDIRECT(ADDRESS(CELL("row", INDEX('Drugs properties'!$A:$A, MATCH($D153, 'Drugs properties'!$A:$A, 0), 0)), 2, 4, TRUE, "Drugs properties"))</f>
        <v>CN(C)C(=O)C(CCN1CCC(CC1)(C2=CC=C(C=C2)Cl)O)(C3=CC=CC=C3)C4=CC=CC=C4</v>
      </c>
      <c r="AQ153" s="98" cm="1">
        <f t="array" aca="1" ref="AQ153" ca="1">INDIRECT(ADDRESS(CELL("row", INDEX('Drugs properties'!$A:$A, MATCH($D153, 'Drugs properties'!$A:$A, 0), 0)), 3, 4, TRUE, "Drugs properties"))</f>
        <v>477.04</v>
      </c>
      <c r="AR153" s="98" cm="1">
        <f t="array" aca="1" ref="AR153" ca="1">INDIRECT(ADDRESS(CELL("row", INDEX('Drugs properties'!$A:$A, MATCH($D153, 'Drugs properties'!$A:$A, 0), 0)), 4, 4, TRUE, "Drugs properties"))</f>
        <v>43.78</v>
      </c>
      <c r="AS153" s="98" cm="1">
        <f t="array" aca="1" ref="AS153" ca="1">INDIRECT(ADDRESS(CELL("row", INDEX('Drugs properties'!$A:$A, MATCH($D153, 'Drugs properties'!$A:$A, 0), 0)), 5, 4, TRUE, "Drugs properties"))</f>
        <v>4.67</v>
      </c>
      <c r="AT153" s="98" cm="1">
        <f t="array" aca="1" ref="AT153" ca="1">INDIRECT(ADDRESS(CELL("row", INDEX('Drugs properties'!$A:$A, MATCH($D153, 'Drugs properties'!$A:$A, 0), 0)), 6, 4, TRUE, "Drugs properties"))</f>
        <v>3</v>
      </c>
      <c r="AU153" s="98" cm="1">
        <f t="array" aca="1" ref="AU153" ca="1">INDIRECT(ADDRESS(CELL("row", INDEX('Drugs properties'!$A:$A, MATCH($D153, 'Drugs properties'!$A:$A, 0), 0)), 7, 4, TRUE, "Drugs properties"))</f>
        <v>1</v>
      </c>
      <c r="AV153" s="98" cm="1">
        <f t="array" aca="1" ref="AV153" ca="1">INDIRECT(ADDRESS(CELL("row", INDEX('Drugs properties'!$A:$A, MATCH($D153, 'Drugs properties'!$A:$A, 0), 0)), 8, 4, TRUE, "Drugs properties"))</f>
        <v>8</v>
      </c>
      <c r="AW153" s="98" cm="1">
        <f t="array" aca="1" ref="AW153" ca="1">INDIRECT(ADDRESS(CELL("row", INDEX('Drugs properties'!$A:$A, MATCH($D153, 'Drugs properties'!$A:$A, 0), 0)), 9, 4, TRUE, "Drugs properties"))</f>
        <v>34</v>
      </c>
      <c r="AX153" s="105" cm="1">
        <f t="array" aca="1" ref="AX153" ca="1">INDIRECT(ADDRESS(CELL("row", INDEX('Drugs properties'!$A:$A, MATCH($D153, 'Drugs properties'!$A:$A, 0), 0)), 11, 4, TRUE, "Drugs properties"))</f>
        <v>18116</v>
      </c>
      <c r="AY153" s="102" cm="1">
        <f t="array" aca="1" ref="AY153" ca="1">INDIRECT(ADDRESS(CELL("row", INDEX('Drugs properties'!$A:$A, MATCH($D153, 'Drugs properties'!$A:$A, 0), 0)), 12, 4, TRUE, "Drugs properties"))</f>
        <v>1613</v>
      </c>
      <c r="AZ153" s="102" cm="1">
        <f t="array" aca="1" ref="AZ153" ca="1">INDIRECT(ADDRESS(CELL("row", INDEX('Drugs properties'!$A:$A, MATCH($D153, 'Drugs properties'!$A:$A, 0), 0)), 13, 4, TRUE, "Drugs properties"))</f>
        <v>280</v>
      </c>
      <c r="BA153" s="109" cm="1">
        <f t="array" aca="1" ref="BA153" ca="1">INDIRECT(ADDRESS(CELL("row", INDEX('Drugs properties'!$A:$A, MATCH($D153, 'Drugs properties'!$A:$A, 0), 0)), 14, 4, TRUE, "Drugs properties"))</f>
        <v>21</v>
      </c>
    </row>
    <row r="154" spans="1:53" s="3" customFormat="1" ht="90" x14ac:dyDescent="0.25">
      <c r="A154" s="15">
        <v>152</v>
      </c>
      <c r="B154" s="15" t="s">
        <v>359</v>
      </c>
      <c r="C154" s="32">
        <v>32580784</v>
      </c>
      <c r="D154" s="34" t="s">
        <v>1692</v>
      </c>
      <c r="E154" s="16">
        <v>80</v>
      </c>
      <c r="F154" s="16"/>
      <c r="G154" s="16" t="s">
        <v>19</v>
      </c>
      <c r="H154" s="16" t="s">
        <v>360</v>
      </c>
      <c r="I154" s="16" t="s">
        <v>24</v>
      </c>
      <c r="J154" s="16"/>
      <c r="K154" s="16" t="s">
        <v>26</v>
      </c>
      <c r="L154" s="16"/>
      <c r="M154" s="35"/>
      <c r="N154" s="43">
        <v>85</v>
      </c>
      <c r="O154" s="17" t="s">
        <v>96</v>
      </c>
      <c r="P154" s="44" t="s">
        <v>361</v>
      </c>
      <c r="Q154" s="49" t="s">
        <v>362</v>
      </c>
      <c r="R154" s="18">
        <v>86</v>
      </c>
      <c r="S154" s="18">
        <v>20</v>
      </c>
      <c r="T154" s="50" t="s">
        <v>2148</v>
      </c>
      <c r="U154" s="55"/>
      <c r="V154" s="19"/>
      <c r="W154" s="56">
        <v>647</v>
      </c>
      <c r="X154" s="61"/>
      <c r="Y154" s="20"/>
      <c r="Z154" s="20"/>
      <c r="AA154" s="20"/>
      <c r="AB154" s="20"/>
      <c r="AC154" s="20">
        <v>3.75</v>
      </c>
      <c r="AD154" s="20" t="s">
        <v>24</v>
      </c>
      <c r="AE154" s="20"/>
      <c r="AF154" s="20"/>
      <c r="AG154" s="20"/>
      <c r="AH154" s="20"/>
      <c r="AI154" s="20"/>
      <c r="AJ154" s="62"/>
      <c r="AK154" s="67" t="s">
        <v>998</v>
      </c>
      <c r="AL154" s="21" t="s">
        <v>24</v>
      </c>
      <c r="AM154" s="21" t="s">
        <v>363</v>
      </c>
      <c r="AN154" s="68" t="s">
        <v>999</v>
      </c>
      <c r="AO154" s="72" t="s">
        <v>997</v>
      </c>
      <c r="AP154" s="98" t="str" cm="1">
        <f t="array" aca="1" ref="AP154" ca="1">INDIRECT(ADDRESS(CELL("row", INDEX('Drugs properties'!$A:$A, MATCH($D154, 'Drugs properties'!$A:$A, 0), 0)), 2, 4, TRUE, "Drugs properties"))</f>
        <v>CN1C=C(C2=CC=CC=C21)C3=NC(=NC=C3)NC4=C(C=C(C(=C4)NC(=O)C=C)N(C)CCN(C)C)OC</v>
      </c>
      <c r="AQ154" s="98" cm="1">
        <f t="array" aca="1" ref="AQ154" ca="1">INDIRECT(ADDRESS(CELL("row", INDEX('Drugs properties'!$A:$A, MATCH($D154, 'Drugs properties'!$A:$A, 0), 0)), 3, 4, TRUE, "Drugs properties"))</f>
        <v>499.61</v>
      </c>
      <c r="AR154" s="98" cm="1">
        <f t="array" aca="1" ref="AR154" ca="1">INDIRECT(ADDRESS(CELL("row", INDEX('Drugs properties'!$A:$A, MATCH($D154, 'Drugs properties'!$A:$A, 0), 0)), 4, 4, TRUE, "Drugs properties"))</f>
        <v>87.55</v>
      </c>
      <c r="AS154" s="98" cm="1">
        <f t="array" aca="1" ref="AS154" ca="1">INDIRECT(ADDRESS(CELL("row", INDEX('Drugs properties'!$A:$A, MATCH($D154, 'Drugs properties'!$A:$A, 0), 0)), 5, 4, TRUE, "Drugs properties"))</f>
        <v>3.24</v>
      </c>
      <c r="AT154" s="98" cm="1">
        <f t="array" aca="1" ref="AT154" ca="1">INDIRECT(ADDRESS(CELL("row", INDEX('Drugs properties'!$A:$A, MATCH($D154, 'Drugs properties'!$A:$A, 0), 0)), 6, 4, TRUE, "Drugs properties"))</f>
        <v>5</v>
      </c>
      <c r="AU154" s="98" cm="1">
        <f t="array" aca="1" ref="AU154" ca="1">INDIRECT(ADDRESS(CELL("row", INDEX('Drugs properties'!$A:$A, MATCH($D154, 'Drugs properties'!$A:$A, 0), 0)), 7, 4, TRUE, "Drugs properties"))</f>
        <v>2</v>
      </c>
      <c r="AV154" s="98" cm="1">
        <f t="array" aca="1" ref="AV154" ca="1">INDIRECT(ADDRESS(CELL("row", INDEX('Drugs properties'!$A:$A, MATCH($D154, 'Drugs properties'!$A:$A, 0), 0)), 8, 4, TRUE, "Drugs properties"))</f>
        <v>11</v>
      </c>
      <c r="AW154" s="98" cm="1">
        <f t="array" aca="1" ref="AW154" ca="1">INDIRECT(ADDRESS(CELL("row", INDEX('Drugs properties'!$A:$A, MATCH($D154, 'Drugs properties'!$A:$A, 0), 0)), 9, 4, TRUE, "Drugs properties"))</f>
        <v>37</v>
      </c>
      <c r="AX154" s="105" cm="1">
        <f t="array" aca="1" ref="AX154" ca="1">INDIRECT(ADDRESS(CELL("row", INDEX('Drugs properties'!$A:$A, MATCH($D154, 'Drugs properties'!$A:$A, 0), 0)), 11, 4, TRUE, "Drugs properties"))</f>
        <v>10249</v>
      </c>
      <c r="AY154" s="102" cm="1">
        <f t="array" aca="1" ref="AY154" ca="1">INDIRECT(ADDRESS(CELL("row", INDEX('Drugs properties'!$A:$A, MATCH($D154, 'Drugs properties'!$A:$A, 0), 0)), 12, 4, TRUE, "Drugs properties"))</f>
        <v>641</v>
      </c>
      <c r="AZ154" s="102" cm="1">
        <f t="array" aca="1" ref="AZ154" ca="1">INDIRECT(ADDRESS(CELL("row", INDEX('Drugs properties'!$A:$A, MATCH($D154, 'Drugs properties'!$A:$A, 0), 0)), 13, 4, TRUE, "Drugs properties"))</f>
        <v>15</v>
      </c>
      <c r="BA154" s="109" cm="1">
        <f t="array" aca="1" ref="BA154" ca="1">INDIRECT(ADDRESS(CELL("row", INDEX('Drugs properties'!$A:$A, MATCH($D154, 'Drugs properties'!$A:$A, 0), 0)), 14, 4, TRUE, "Drugs properties"))</f>
        <v>3</v>
      </c>
    </row>
    <row r="155" spans="1:53" s="4" customFormat="1" ht="150" x14ac:dyDescent="0.25">
      <c r="A155" s="15">
        <v>153</v>
      </c>
      <c r="B155" s="22" t="s">
        <v>372</v>
      </c>
      <c r="C155" s="33">
        <v>9372331</v>
      </c>
      <c r="D155" s="36" t="s">
        <v>164</v>
      </c>
      <c r="E155" s="23" t="s">
        <v>1000</v>
      </c>
      <c r="F155" s="23"/>
      <c r="G155" s="23" t="s">
        <v>26</v>
      </c>
      <c r="H155" s="16" t="s">
        <v>1001</v>
      </c>
      <c r="I155" s="23"/>
      <c r="J155" s="23"/>
      <c r="K155" s="23"/>
      <c r="L155" s="23"/>
      <c r="M155" s="37"/>
      <c r="N155" s="45">
        <v>33</v>
      </c>
      <c r="O155" s="24" t="s">
        <v>100</v>
      </c>
      <c r="P155" s="46" t="s">
        <v>302</v>
      </c>
      <c r="Q155" s="51"/>
      <c r="R155" s="25">
        <v>72</v>
      </c>
      <c r="S155" s="25"/>
      <c r="T155" s="52"/>
      <c r="U155" s="57"/>
      <c r="V155" s="26"/>
      <c r="W155" s="58">
        <v>470</v>
      </c>
      <c r="X155" s="63"/>
      <c r="Y155" s="27"/>
      <c r="Z155" s="27"/>
      <c r="AA155" s="27"/>
      <c r="AB155" s="27"/>
      <c r="AC155" s="27">
        <v>3.4</v>
      </c>
      <c r="AD155" s="27">
        <v>0.74060000000000004</v>
      </c>
      <c r="AE155" s="27">
        <v>8.8000000000000007</v>
      </c>
      <c r="AF155" s="27"/>
      <c r="AG155" s="27"/>
      <c r="AH155" s="27"/>
      <c r="AI155" s="27"/>
      <c r="AJ155" s="64"/>
      <c r="AK155" s="69" t="s">
        <v>1003</v>
      </c>
      <c r="AL155" s="28" t="s">
        <v>24</v>
      </c>
      <c r="AM155" s="28" t="s">
        <v>373</v>
      </c>
      <c r="AN155" s="70" t="s">
        <v>1004</v>
      </c>
      <c r="AO155" s="73" t="s">
        <v>1002</v>
      </c>
      <c r="AP155" s="99" t="str" cm="1">
        <f t="array" aca="1" ref="AP155" ca="1">INDIRECT(ADDRESS(CELL("row", INDEX('Drugs properties'!$A:$A, MATCH($D155, 'Drugs properties'!$A:$A, 0), 0)), 2, 4, TRUE, "Drugs properties"))</f>
        <v>C1=CC(=CC=C1C(=N)N)OCCCCCOC2=CC=C(C=C2)C(=N)N</v>
      </c>
      <c r="AQ155" s="99" cm="1">
        <f t="array" aca="1" ref="AQ155" ca="1">INDIRECT(ADDRESS(CELL("row", INDEX('Drugs properties'!$A:$A, MATCH($D155, 'Drugs properties'!$A:$A, 0), 0)), 3, 4, TRUE, "Drugs properties"))</f>
        <v>340.42</v>
      </c>
      <c r="AR155" s="99" cm="1">
        <f t="array" aca="1" ref="AR155" ca="1">INDIRECT(ADDRESS(CELL("row", INDEX('Drugs properties'!$A:$A, MATCH($D155, 'Drugs properties'!$A:$A, 0), 0)), 4, 4, TRUE, "Drugs properties"))</f>
        <v>118.2</v>
      </c>
      <c r="AS155" s="99" cm="1">
        <f t="array" aca="1" ref="AS155" ca="1">INDIRECT(ADDRESS(CELL("row", INDEX('Drugs properties'!$A:$A, MATCH($D155, 'Drugs properties'!$A:$A, 0), 0)), 5, 4, TRUE, "Drugs properties"))</f>
        <v>2.72</v>
      </c>
      <c r="AT155" s="99" cm="1">
        <f t="array" aca="1" ref="AT155" ca="1">INDIRECT(ADDRESS(CELL("row", INDEX('Drugs properties'!$A:$A, MATCH($D155, 'Drugs properties'!$A:$A, 0), 0)), 6, 4, TRUE, "Drugs properties"))</f>
        <v>4</v>
      </c>
      <c r="AU155" s="99" cm="1">
        <f t="array" aca="1" ref="AU155" ca="1">INDIRECT(ADDRESS(CELL("row", INDEX('Drugs properties'!$A:$A, MATCH($D155, 'Drugs properties'!$A:$A, 0), 0)), 7, 4, TRUE, "Drugs properties"))</f>
        <v>4</v>
      </c>
      <c r="AV155" s="99" cm="1">
        <f t="array" aca="1" ref="AV155" ca="1">INDIRECT(ADDRESS(CELL("row", INDEX('Drugs properties'!$A:$A, MATCH($D155, 'Drugs properties'!$A:$A, 0), 0)), 8, 4, TRUE, "Drugs properties"))</f>
        <v>10</v>
      </c>
      <c r="AW155" s="99" cm="1">
        <f t="array" aca="1" ref="AW155" ca="1">INDIRECT(ADDRESS(CELL("row", INDEX('Drugs properties'!$A:$A, MATCH($D155, 'Drugs properties'!$A:$A, 0), 0)), 9, 4, TRUE, "Drugs properties"))</f>
        <v>25</v>
      </c>
      <c r="AX155" s="106" cm="1">
        <f t="array" aca="1" ref="AX155" ca="1">INDIRECT(ADDRESS(CELL("row", INDEX('Drugs properties'!$A:$A, MATCH($D155, 'Drugs properties'!$A:$A, 0), 0)), 11, 4, TRUE, "Drugs properties"))</f>
        <v>1589</v>
      </c>
      <c r="AY155" s="107" cm="1">
        <f t="array" aca="1" ref="AY155" ca="1">INDIRECT(ADDRESS(CELL("row", INDEX('Drugs properties'!$A:$A, MATCH($D155, 'Drugs properties'!$A:$A, 0), 0)), 12, 4, TRUE, "Drugs properties"))</f>
        <v>168</v>
      </c>
      <c r="AZ155" s="107" cm="1">
        <f t="array" aca="1" ref="AZ155" ca="1">INDIRECT(ADDRESS(CELL("row", INDEX('Drugs properties'!$A:$A, MATCH($D155, 'Drugs properties'!$A:$A, 0), 0)), 13, 4, TRUE, "Drugs properties"))</f>
        <v>16</v>
      </c>
      <c r="BA155" s="110" cm="1">
        <f t="array" aca="1" ref="BA155" ca="1">INDIRECT(ADDRESS(CELL("row", INDEX('Drugs properties'!$A:$A, MATCH($D155, 'Drugs properties'!$A:$A, 0), 0)), 14, 4, TRUE, "Drugs properties"))</f>
        <v>6</v>
      </c>
    </row>
    <row r="156" spans="1:53" s="3" customFormat="1" ht="120" x14ac:dyDescent="0.25">
      <c r="A156" s="15">
        <v>154</v>
      </c>
      <c r="B156" s="15" t="s">
        <v>375</v>
      </c>
      <c r="C156" s="32">
        <v>27756965</v>
      </c>
      <c r="D156" s="34" t="s">
        <v>1762</v>
      </c>
      <c r="E156" s="16">
        <v>4</v>
      </c>
      <c r="F156" s="16"/>
      <c r="G156" s="16" t="s">
        <v>19</v>
      </c>
      <c r="H156" s="16" t="s">
        <v>200</v>
      </c>
      <c r="I156" s="16">
        <v>20</v>
      </c>
      <c r="J156" s="16"/>
      <c r="K156" s="16" t="s">
        <v>19</v>
      </c>
      <c r="L156" s="16"/>
      <c r="M156" s="35"/>
      <c r="N156" s="43">
        <v>35</v>
      </c>
      <c r="O156" s="17" t="s">
        <v>96</v>
      </c>
      <c r="P156" s="44" t="s">
        <v>376</v>
      </c>
      <c r="Q156" s="49" t="s">
        <v>255</v>
      </c>
      <c r="R156" s="18"/>
      <c r="S156" s="18"/>
      <c r="T156" s="50"/>
      <c r="U156" s="55"/>
      <c r="V156" s="19"/>
      <c r="W156" s="56"/>
      <c r="X156" s="61"/>
      <c r="Y156" s="20"/>
      <c r="Z156" s="20"/>
      <c r="AA156" s="20"/>
      <c r="AB156" s="20"/>
      <c r="AC156" s="20" t="s">
        <v>73</v>
      </c>
      <c r="AD156" s="20" t="s">
        <v>73</v>
      </c>
      <c r="AE156" s="20"/>
      <c r="AF156" s="20"/>
      <c r="AG156" s="20"/>
      <c r="AH156" s="20"/>
      <c r="AI156" s="20"/>
      <c r="AJ156" s="62"/>
      <c r="AK156" s="67" t="s">
        <v>377</v>
      </c>
      <c r="AL156" s="21"/>
      <c r="AM156" s="21"/>
      <c r="AN156" s="68"/>
      <c r="AO156" s="72" t="s">
        <v>378</v>
      </c>
      <c r="AP156" s="98" t="str" cm="1">
        <f t="array" aca="1" ref="AP156" ca="1">INDIRECT(ADDRESS(CELL("row", INDEX('Drugs properties'!$A:$A, MATCH($D156, 'Drugs properties'!$A:$A, 0), 0)), 2, 4, TRUE, "Drugs properties"))</f>
        <v>CN(C)CCC(C1=CC=C(C=C1)Cl)C2=CC=CC=N2</v>
      </c>
      <c r="AQ156" s="98" cm="1">
        <f t="array" aca="1" ref="AQ156" ca="1">INDIRECT(ADDRESS(CELL("row", INDEX('Drugs properties'!$A:$A, MATCH($D156, 'Drugs properties'!$A:$A, 0), 0)), 3, 4, TRUE, "Drugs properties"))</f>
        <v>274.79000000000002</v>
      </c>
      <c r="AR156" s="98" cm="1">
        <f t="array" aca="1" ref="AR156" ca="1">INDIRECT(ADDRESS(CELL("row", INDEX('Drugs properties'!$A:$A, MATCH($D156, 'Drugs properties'!$A:$A, 0), 0)), 4, 4, TRUE, "Drugs properties"))</f>
        <v>16.13</v>
      </c>
      <c r="AS156" s="98" cm="1">
        <f t="array" aca="1" ref="AS156" ca="1">INDIRECT(ADDRESS(CELL("row", INDEX('Drugs properties'!$A:$A, MATCH($D156, 'Drugs properties'!$A:$A, 0), 0)), 5, 4, TRUE, "Drugs properties"))</f>
        <v>3.48</v>
      </c>
      <c r="AT156" s="98" cm="1">
        <f t="array" aca="1" ref="AT156" ca="1">INDIRECT(ADDRESS(CELL("row", INDEX('Drugs properties'!$A:$A, MATCH($D156, 'Drugs properties'!$A:$A, 0), 0)), 6, 4, TRUE, "Drugs properties"))</f>
        <v>2</v>
      </c>
      <c r="AU156" s="98" cm="1">
        <f t="array" aca="1" ref="AU156" ca="1">INDIRECT(ADDRESS(CELL("row", INDEX('Drugs properties'!$A:$A, MATCH($D156, 'Drugs properties'!$A:$A, 0), 0)), 7, 4, TRUE, "Drugs properties"))</f>
        <v>0</v>
      </c>
      <c r="AV156" s="98" cm="1">
        <f t="array" aca="1" ref="AV156" ca="1">INDIRECT(ADDRESS(CELL("row", INDEX('Drugs properties'!$A:$A, MATCH($D156, 'Drugs properties'!$A:$A, 0), 0)), 8, 4, TRUE, "Drugs properties"))</f>
        <v>5</v>
      </c>
      <c r="AW156" s="98" cm="1">
        <f t="array" aca="1" ref="AW156" ca="1">INDIRECT(ADDRESS(CELL("row", INDEX('Drugs properties'!$A:$A, MATCH($D156, 'Drugs properties'!$A:$A, 0), 0)), 9, 4, TRUE, "Drugs properties"))</f>
        <v>19</v>
      </c>
      <c r="AX156" s="105" cm="1">
        <f t="array" aca="1" ref="AX156" ca="1">INDIRECT(ADDRESS(CELL("row", INDEX('Drugs properties'!$A:$A, MATCH($D156, 'Drugs properties'!$A:$A, 0), 0)), 11, 4, TRUE, "Drugs properties"))</f>
        <v>4668</v>
      </c>
      <c r="AY156" s="102" cm="1">
        <f t="array" aca="1" ref="AY156" ca="1">INDIRECT(ADDRESS(CELL("row", INDEX('Drugs properties'!$A:$A, MATCH($D156, 'Drugs properties'!$A:$A, 0), 0)), 12, 4, TRUE, "Drugs properties"))</f>
        <v>703</v>
      </c>
      <c r="AZ156" s="102" cm="1">
        <f t="array" aca="1" ref="AZ156" ca="1">INDIRECT(ADDRESS(CELL("row", INDEX('Drugs properties'!$A:$A, MATCH($D156, 'Drugs properties'!$A:$A, 0), 0)), 13, 4, TRUE, "Drugs properties"))</f>
        <v>20</v>
      </c>
      <c r="BA156" s="109" cm="1">
        <f t="array" aca="1" ref="BA156" ca="1">INDIRECT(ADDRESS(CELL("row", INDEX('Drugs properties'!$A:$A, MATCH($D156, 'Drugs properties'!$A:$A, 0), 0)), 14, 4, TRUE, "Drugs properties"))</f>
        <v>1</v>
      </c>
    </row>
    <row r="157" spans="1:53" s="3" customFormat="1" ht="60" x14ac:dyDescent="0.25">
      <c r="A157" s="15">
        <v>155</v>
      </c>
      <c r="B157" s="15" t="s">
        <v>383</v>
      </c>
      <c r="C157" s="32">
        <v>25101129</v>
      </c>
      <c r="D157" s="34" t="s">
        <v>1763</v>
      </c>
      <c r="E157" s="16">
        <v>500</v>
      </c>
      <c r="F157" s="16" t="s">
        <v>3116</v>
      </c>
      <c r="G157" s="16" t="s">
        <v>19</v>
      </c>
      <c r="H157" s="16"/>
      <c r="I157" s="16"/>
      <c r="J157" s="16"/>
      <c r="K157" s="16"/>
      <c r="L157" s="16" t="s">
        <v>89</v>
      </c>
      <c r="M157" s="35"/>
      <c r="N157" s="43">
        <v>15</v>
      </c>
      <c r="O157" s="17" t="s">
        <v>100</v>
      </c>
      <c r="P157" s="44" t="s">
        <v>921</v>
      </c>
      <c r="Q157" s="49"/>
      <c r="R157" s="18"/>
      <c r="S157" s="18"/>
      <c r="T157" s="50"/>
      <c r="U157" s="55"/>
      <c r="V157" s="19">
        <v>521</v>
      </c>
      <c r="W157" s="56"/>
      <c r="X157" s="61"/>
      <c r="Y157" s="20"/>
      <c r="Z157" s="20">
        <v>350</v>
      </c>
      <c r="AA157" s="20"/>
      <c r="AB157" s="20"/>
      <c r="AC157" s="20"/>
      <c r="AD157" s="20"/>
      <c r="AE157" s="20"/>
      <c r="AF157" s="20"/>
      <c r="AG157" s="20"/>
      <c r="AH157" s="20"/>
      <c r="AI157" s="20"/>
      <c r="AJ157" s="62"/>
      <c r="AK157" s="67" t="s">
        <v>384</v>
      </c>
      <c r="AL157" s="21" t="s">
        <v>24</v>
      </c>
      <c r="AM157" s="21" t="s">
        <v>385</v>
      </c>
      <c r="AN157" s="68"/>
      <c r="AO157" s="72" t="s">
        <v>1005</v>
      </c>
      <c r="AP157" s="98" t="str" cm="1">
        <f t="array" aca="1" ref="AP157" ca="1">INDIRECT(ADDRESS(CELL("row", INDEX('Drugs properties'!$A:$A, MATCH($D157, 'Drugs properties'!$A:$A, 0), 0)), 2, 4, TRUE, "Drugs properties"))</f>
        <v>CN(C)CCCC1(C2=C(CO1)C=C(C=C2)C#N)C3=CC=C(C=C3)F</v>
      </c>
      <c r="AQ157" s="98" cm="1">
        <f t="array" aca="1" ref="AQ157" ca="1">INDIRECT(ADDRESS(CELL("row", INDEX('Drugs properties'!$A:$A, MATCH($D157, 'Drugs properties'!$A:$A, 0), 0)), 3, 4, TRUE, "Drugs properties"))</f>
        <v>324.39</v>
      </c>
      <c r="AR157" s="98" cm="1">
        <f t="array" aca="1" ref="AR157" ca="1">INDIRECT(ADDRESS(CELL("row", INDEX('Drugs properties'!$A:$A, MATCH($D157, 'Drugs properties'!$A:$A, 0), 0)), 4, 4, TRUE, "Drugs properties"))</f>
        <v>36.26</v>
      </c>
      <c r="AS157" s="98" cm="1">
        <f t="array" aca="1" ref="AS157" ca="1">INDIRECT(ADDRESS(CELL("row", INDEX('Drugs properties'!$A:$A, MATCH($D157, 'Drugs properties'!$A:$A, 0), 0)), 5, 4, TRUE, "Drugs properties"))</f>
        <v>3.68</v>
      </c>
      <c r="AT157" s="98" cm="1">
        <f t="array" aca="1" ref="AT157" ca="1">INDIRECT(ADDRESS(CELL("row", INDEX('Drugs properties'!$A:$A, MATCH($D157, 'Drugs properties'!$A:$A, 0), 0)), 6, 4, TRUE, "Drugs properties"))</f>
        <v>4</v>
      </c>
      <c r="AU157" s="98" cm="1">
        <f t="array" aca="1" ref="AU157" ca="1">INDIRECT(ADDRESS(CELL("row", INDEX('Drugs properties'!$A:$A, MATCH($D157, 'Drugs properties'!$A:$A, 0), 0)), 7, 4, TRUE, "Drugs properties"))</f>
        <v>0</v>
      </c>
      <c r="AV157" s="98" cm="1">
        <f t="array" aca="1" ref="AV157" ca="1">INDIRECT(ADDRESS(CELL("row", INDEX('Drugs properties'!$A:$A, MATCH($D157, 'Drugs properties'!$A:$A, 0), 0)), 8, 4, TRUE, "Drugs properties"))</f>
        <v>5</v>
      </c>
      <c r="AW157" s="98" cm="1">
        <f t="array" aca="1" ref="AW157" ca="1">INDIRECT(ADDRESS(CELL("row", INDEX('Drugs properties'!$A:$A, MATCH($D157, 'Drugs properties'!$A:$A, 0), 0)), 9, 4, TRUE, "Drugs properties"))</f>
        <v>24</v>
      </c>
      <c r="AX157" s="105" cm="1">
        <f t="array" aca="1" ref="AX157" ca="1">INDIRECT(ADDRESS(CELL("row", INDEX('Drugs properties'!$A:$A, MATCH($D157, 'Drugs properties'!$A:$A, 0), 0)), 11, 4, TRUE, "Drugs properties"))</f>
        <v>23635</v>
      </c>
      <c r="AY157" s="102" cm="1">
        <f t="array" aca="1" ref="AY157" ca="1">INDIRECT(ADDRESS(CELL("row", INDEX('Drugs properties'!$A:$A, MATCH($D157, 'Drugs properties'!$A:$A, 0), 0)), 12, 4, TRUE, "Drugs properties"))</f>
        <v>3372</v>
      </c>
      <c r="AZ157" s="102" cm="1">
        <f t="array" aca="1" ref="AZ157" ca="1">INDIRECT(ADDRESS(CELL("row", INDEX('Drugs properties'!$A:$A, MATCH($D157, 'Drugs properties'!$A:$A, 0), 0)), 13, 4, TRUE, "Drugs properties"))</f>
        <v>115</v>
      </c>
      <c r="BA157" s="109" cm="1">
        <f t="array" aca="1" ref="BA157" ca="1">INDIRECT(ADDRESS(CELL("row", INDEX('Drugs properties'!$A:$A, MATCH($D157, 'Drugs properties'!$A:$A, 0), 0)), 14, 4, TRUE, "Drugs properties"))</f>
        <v>6</v>
      </c>
    </row>
    <row r="158" spans="1:53" s="3" customFormat="1" ht="195" x14ac:dyDescent="0.25">
      <c r="A158" s="15">
        <v>156</v>
      </c>
      <c r="B158" s="15" t="s">
        <v>386</v>
      </c>
      <c r="C158" s="32">
        <v>11603256</v>
      </c>
      <c r="D158" s="34" t="s">
        <v>68</v>
      </c>
      <c r="E158" s="90"/>
      <c r="F158" s="16" t="s">
        <v>3530</v>
      </c>
      <c r="G158" s="16" t="s">
        <v>19</v>
      </c>
      <c r="H158" s="16" t="s">
        <v>387</v>
      </c>
      <c r="I158" s="16">
        <v>100</v>
      </c>
      <c r="J158" s="16"/>
      <c r="K158" s="16" t="s">
        <v>19</v>
      </c>
      <c r="L158" s="16" t="s">
        <v>89</v>
      </c>
      <c r="M158" s="35"/>
      <c r="N158" s="43">
        <v>40</v>
      </c>
      <c r="O158" s="17" t="s">
        <v>96</v>
      </c>
      <c r="P158" s="44" t="s">
        <v>3540</v>
      </c>
      <c r="Q158" s="49" t="s">
        <v>1006</v>
      </c>
      <c r="R158" s="18" t="s">
        <v>388</v>
      </c>
      <c r="S158" s="18"/>
      <c r="T158" s="50">
        <v>36.799999999999997</v>
      </c>
      <c r="U158" s="55">
        <v>120</v>
      </c>
      <c r="V158" s="19" t="s">
        <v>1007</v>
      </c>
      <c r="W158" s="84" t="s">
        <v>1008</v>
      </c>
      <c r="X158" s="61"/>
      <c r="Y158" s="20"/>
      <c r="Z158" s="20">
        <v>25400</v>
      </c>
      <c r="AA158" s="20" t="s">
        <v>389</v>
      </c>
      <c r="AB158" s="20">
        <v>140</v>
      </c>
      <c r="AC158" s="20">
        <v>3</v>
      </c>
      <c r="AD158" s="20"/>
      <c r="AE158" s="20"/>
      <c r="AF158" s="20"/>
      <c r="AG158" s="20"/>
      <c r="AH158" s="20">
        <v>14.2</v>
      </c>
      <c r="AI158" s="20"/>
      <c r="AJ158" s="62"/>
      <c r="AK158" s="67" t="s">
        <v>2204</v>
      </c>
      <c r="AL158" s="21" t="s">
        <v>24</v>
      </c>
      <c r="AM158" s="21"/>
      <c r="AN158" s="68" t="s">
        <v>390</v>
      </c>
      <c r="AO158" s="72" t="s">
        <v>390</v>
      </c>
      <c r="AP158" s="98" t="str" cm="1">
        <f t="array" aca="1" ref="AP158" ca="1">INDIRECT(ADDRESS(CELL("row", INDEX('Drugs properties'!$A:$A, MATCH($D158, 'Drugs properties'!$A:$A, 0), 0)), 2, 4, TRUE, "Drugs properties"))</f>
        <v>C1CN(CCN1CCCN2C(=O)N3C=CC=CC3=N2)C4=CC(=CC=C4)Cl</v>
      </c>
      <c r="AQ158" s="98" cm="1">
        <f t="array" aca="1" ref="AQ158" ca="1">INDIRECT(ADDRESS(CELL("row", INDEX('Drugs properties'!$A:$A, MATCH($D158, 'Drugs properties'!$A:$A, 0), 0)), 3, 4, TRUE, "Drugs properties"))</f>
        <v>371.86</v>
      </c>
      <c r="AR158" s="98" cm="1">
        <f t="array" aca="1" ref="AR158" ca="1">INDIRECT(ADDRESS(CELL("row", INDEX('Drugs properties'!$A:$A, MATCH($D158, 'Drugs properties'!$A:$A, 0), 0)), 4, 4, TRUE, "Drugs properties"))</f>
        <v>45.78</v>
      </c>
      <c r="AS158" s="98" cm="1">
        <f t="array" aca="1" ref="AS158" ca="1">INDIRECT(ADDRESS(CELL("row", INDEX('Drugs properties'!$A:$A, MATCH($D158, 'Drugs properties'!$A:$A, 0), 0)), 5, 4, TRUE, "Drugs properties"))</f>
        <v>2.63</v>
      </c>
      <c r="AT158" s="98" cm="1">
        <f t="array" aca="1" ref="AT158" ca="1">INDIRECT(ADDRESS(CELL("row", INDEX('Drugs properties'!$A:$A, MATCH($D158, 'Drugs properties'!$A:$A, 0), 0)), 6, 4, TRUE, "Drugs properties"))</f>
        <v>3</v>
      </c>
      <c r="AU158" s="98" cm="1">
        <f t="array" aca="1" ref="AU158" ca="1">INDIRECT(ADDRESS(CELL("row", INDEX('Drugs properties'!$A:$A, MATCH($D158, 'Drugs properties'!$A:$A, 0), 0)), 7, 4, TRUE, "Drugs properties"))</f>
        <v>0</v>
      </c>
      <c r="AV158" s="98" cm="1">
        <f t="array" aca="1" ref="AV158" ca="1">INDIRECT(ADDRESS(CELL("row", INDEX('Drugs properties'!$A:$A, MATCH($D158, 'Drugs properties'!$A:$A, 0), 0)), 8, 4, TRUE, "Drugs properties"))</f>
        <v>5</v>
      </c>
      <c r="AW158" s="98" cm="1">
        <f t="array" aca="1" ref="AW158" ca="1">INDIRECT(ADDRESS(CELL("row", INDEX('Drugs properties'!$A:$A, MATCH($D158, 'Drugs properties'!$A:$A, 0), 0)), 9, 4, TRUE, "Drugs properties"))</f>
        <v>26</v>
      </c>
      <c r="AX158" s="105" cm="1">
        <f t="array" aca="1" ref="AX158" ca="1">INDIRECT(ADDRESS(CELL("row", INDEX('Drugs properties'!$A:$A, MATCH($D158, 'Drugs properties'!$A:$A, 0), 0)), 11, 4, TRUE, "Drugs properties"))</f>
        <v>22813</v>
      </c>
      <c r="AY158" s="102" cm="1">
        <f t="array" aca="1" ref="AY158" ca="1">INDIRECT(ADDRESS(CELL("row", INDEX('Drugs properties'!$A:$A, MATCH($D158, 'Drugs properties'!$A:$A, 0), 0)), 12, 4, TRUE, "Drugs properties"))</f>
        <v>3190</v>
      </c>
      <c r="AZ158" s="102" cm="1">
        <f t="array" aca="1" ref="AZ158" ca="1">INDIRECT(ADDRESS(CELL("row", INDEX('Drugs properties'!$A:$A, MATCH($D158, 'Drugs properties'!$A:$A, 0), 0)), 13, 4, TRUE, "Drugs properties"))</f>
        <v>89</v>
      </c>
      <c r="BA158" s="109" cm="1">
        <f t="array" aca="1" ref="BA158" ca="1">INDIRECT(ADDRESS(CELL("row", INDEX('Drugs properties'!$A:$A, MATCH($D158, 'Drugs properties'!$A:$A, 0), 0)), 14, 4, TRUE, "Drugs properties"))</f>
        <v>11</v>
      </c>
    </row>
    <row r="159" spans="1:53" s="3" customFormat="1" ht="90" x14ac:dyDescent="0.25">
      <c r="A159" s="15">
        <v>157</v>
      </c>
      <c r="B159" s="15" t="s">
        <v>942</v>
      </c>
      <c r="C159" s="32">
        <v>28109524</v>
      </c>
      <c r="D159" s="80" t="s">
        <v>57</v>
      </c>
      <c r="E159" s="16" t="s">
        <v>396</v>
      </c>
      <c r="F159" s="16" t="s">
        <v>3180</v>
      </c>
      <c r="G159" s="16" t="s">
        <v>19</v>
      </c>
      <c r="H159" s="16"/>
      <c r="I159" s="16"/>
      <c r="J159" s="16"/>
      <c r="K159" s="16"/>
      <c r="L159" s="16" t="s">
        <v>89</v>
      </c>
      <c r="M159" s="35"/>
      <c r="N159" s="43">
        <v>41</v>
      </c>
      <c r="O159" s="17" t="s">
        <v>96</v>
      </c>
      <c r="P159" s="44" t="s">
        <v>1009</v>
      </c>
      <c r="Q159" s="49" t="s">
        <v>24</v>
      </c>
      <c r="R159" s="18"/>
      <c r="S159" s="18"/>
      <c r="T159" s="50"/>
      <c r="U159" s="55"/>
      <c r="V159" s="19"/>
      <c r="W159" s="56" t="s">
        <v>1011</v>
      </c>
      <c r="X159" s="61"/>
      <c r="Y159" s="20"/>
      <c r="Z159" s="20"/>
      <c r="AA159" s="20"/>
      <c r="AB159" s="20"/>
      <c r="AC159" s="20">
        <v>4.5</v>
      </c>
      <c r="AD159" s="20">
        <v>1.45</v>
      </c>
      <c r="AE159" s="20"/>
      <c r="AF159" s="20"/>
      <c r="AG159" s="20"/>
      <c r="AH159" s="20"/>
      <c r="AI159" s="20"/>
      <c r="AJ159" s="62"/>
      <c r="AK159" s="67" t="s">
        <v>1010</v>
      </c>
      <c r="AL159" s="21" t="s">
        <v>24</v>
      </c>
      <c r="AM159" s="21">
        <v>475</v>
      </c>
      <c r="AN159" s="68"/>
      <c r="AO159" s="72" t="s">
        <v>1012</v>
      </c>
      <c r="AP159" s="100" t="str" cm="1">
        <f t="array" aca="1" ref="AP159" ca="1">INDIRECT(ADDRESS(CELL("row", INDEX('Drugs properties'!$A:$A, MATCH($D159, 'Drugs properties'!$A:$A, 0), 0)), 2, 4, TRUE, "Drugs properties"))</f>
        <v>CN(C)C(=O)C(CCN1CCC(CC1)(C2=CC=C(C=C2)Cl)O)(C3=CC=CC=C3)C4=CC=CC=C4</v>
      </c>
      <c r="AQ159" s="98" cm="1">
        <f t="array" aca="1" ref="AQ159" ca="1">INDIRECT(ADDRESS(CELL("row", INDEX('Drugs properties'!$A:$A, MATCH($D159, 'Drugs properties'!$A:$A, 0), 0)), 3, 4, TRUE, "Drugs properties"))</f>
        <v>477.04</v>
      </c>
      <c r="AR159" s="98" cm="1">
        <f t="array" aca="1" ref="AR159" ca="1">INDIRECT(ADDRESS(CELL("row", INDEX('Drugs properties'!$A:$A, MATCH($D159, 'Drugs properties'!$A:$A, 0), 0)), 4, 4, TRUE, "Drugs properties"))</f>
        <v>43.78</v>
      </c>
      <c r="AS159" s="98" cm="1">
        <f t="array" aca="1" ref="AS159" ca="1">INDIRECT(ADDRESS(CELL("row", INDEX('Drugs properties'!$A:$A, MATCH($D159, 'Drugs properties'!$A:$A, 0), 0)), 5, 4, TRUE, "Drugs properties"))</f>
        <v>4.67</v>
      </c>
      <c r="AT159" s="98" cm="1">
        <f t="array" aca="1" ref="AT159" ca="1">INDIRECT(ADDRESS(CELL("row", INDEX('Drugs properties'!$A:$A, MATCH($D159, 'Drugs properties'!$A:$A, 0), 0)), 6, 4, TRUE, "Drugs properties"))</f>
        <v>3</v>
      </c>
      <c r="AU159" s="98" cm="1">
        <f t="array" aca="1" ref="AU159" ca="1">INDIRECT(ADDRESS(CELL("row", INDEX('Drugs properties'!$A:$A, MATCH($D159, 'Drugs properties'!$A:$A, 0), 0)), 7, 4, TRUE, "Drugs properties"))</f>
        <v>1</v>
      </c>
      <c r="AV159" s="98" cm="1">
        <f t="array" aca="1" ref="AV159" ca="1">INDIRECT(ADDRESS(CELL("row", INDEX('Drugs properties'!$A:$A, MATCH($D159, 'Drugs properties'!$A:$A, 0), 0)), 8, 4, TRUE, "Drugs properties"))</f>
        <v>8</v>
      </c>
      <c r="AW159" s="98" cm="1">
        <f t="array" aca="1" ref="AW159" ca="1">INDIRECT(ADDRESS(CELL("row", INDEX('Drugs properties'!$A:$A, MATCH($D159, 'Drugs properties'!$A:$A, 0), 0)), 9, 4, TRUE, "Drugs properties"))</f>
        <v>34</v>
      </c>
      <c r="AX159" s="105" cm="1">
        <f t="array" aca="1" ref="AX159" ca="1">INDIRECT(ADDRESS(CELL("row", INDEX('Drugs properties'!$A:$A, MATCH($D159, 'Drugs properties'!$A:$A, 0), 0)), 11, 4, TRUE, "Drugs properties"))</f>
        <v>18116</v>
      </c>
      <c r="AY159" s="102" cm="1">
        <f t="array" aca="1" ref="AY159" ca="1">INDIRECT(ADDRESS(CELL("row", INDEX('Drugs properties'!$A:$A, MATCH($D159, 'Drugs properties'!$A:$A, 0), 0)), 12, 4, TRUE, "Drugs properties"))</f>
        <v>1613</v>
      </c>
      <c r="AZ159" s="102" cm="1">
        <f t="array" aca="1" ref="AZ159" ca="1">INDIRECT(ADDRESS(CELL("row", INDEX('Drugs properties'!$A:$A, MATCH($D159, 'Drugs properties'!$A:$A, 0), 0)), 13, 4, TRUE, "Drugs properties"))</f>
        <v>280</v>
      </c>
      <c r="BA159" s="109" cm="1">
        <f t="array" aca="1" ref="BA159" ca="1">INDIRECT(ADDRESS(CELL("row", INDEX('Drugs properties'!$A:$A, MATCH($D159, 'Drugs properties'!$A:$A, 0), 0)), 14, 4, TRUE, "Drugs properties"))</f>
        <v>21</v>
      </c>
    </row>
    <row r="160" spans="1:53" s="3" customFormat="1" ht="135" x14ac:dyDescent="0.25">
      <c r="A160" s="15">
        <v>158</v>
      </c>
      <c r="B160" s="15" t="s">
        <v>943</v>
      </c>
      <c r="C160" s="32">
        <v>28491676</v>
      </c>
      <c r="D160" s="80" t="s">
        <v>57</v>
      </c>
      <c r="E160" s="16" t="s">
        <v>397</v>
      </c>
      <c r="F160" s="16" t="s">
        <v>3180</v>
      </c>
      <c r="G160" s="16" t="s">
        <v>19</v>
      </c>
      <c r="H160" s="16" t="s">
        <v>1016</v>
      </c>
      <c r="I160" s="16" t="s">
        <v>1017</v>
      </c>
      <c r="J160" s="16"/>
      <c r="K160" s="16" t="s">
        <v>19</v>
      </c>
      <c r="L160" s="16" t="s">
        <v>89</v>
      </c>
      <c r="M160" s="35"/>
      <c r="N160" s="43">
        <v>28</v>
      </c>
      <c r="O160" s="17" t="s">
        <v>100</v>
      </c>
      <c r="P160" s="44" t="s">
        <v>1021</v>
      </c>
      <c r="Q160" s="49" t="s">
        <v>1015</v>
      </c>
      <c r="R160" s="18">
        <v>77</v>
      </c>
      <c r="S160" s="18">
        <v>16</v>
      </c>
      <c r="T160" s="50">
        <v>36.700000000000003</v>
      </c>
      <c r="U160" s="55" t="s">
        <v>1013</v>
      </c>
      <c r="V160" s="19"/>
      <c r="W160" s="56" t="s">
        <v>1014</v>
      </c>
      <c r="X160" s="61"/>
      <c r="Y160" s="20"/>
      <c r="Z160" s="20">
        <v>83.2</v>
      </c>
      <c r="AA160" s="20" t="s">
        <v>2149</v>
      </c>
      <c r="AB160" s="20"/>
      <c r="AC160" s="20">
        <v>3.2</v>
      </c>
      <c r="AD160" s="20"/>
      <c r="AE160" s="20"/>
      <c r="AF160" s="20"/>
      <c r="AG160" s="20"/>
      <c r="AH160" s="20"/>
      <c r="AI160" s="20"/>
      <c r="AJ160" s="62"/>
      <c r="AK160" s="67" t="s">
        <v>1018</v>
      </c>
      <c r="AL160" s="21">
        <v>80</v>
      </c>
      <c r="AM160" s="21">
        <v>516</v>
      </c>
      <c r="AN160" s="68" t="s">
        <v>1019</v>
      </c>
      <c r="AO160" s="72" t="s">
        <v>3412</v>
      </c>
      <c r="AP160" s="98" t="str" cm="1">
        <f t="array" aca="1" ref="AP160" ca="1">INDIRECT(ADDRESS(CELL("row", INDEX('Drugs properties'!$A:$A, MATCH($D160, 'Drugs properties'!$A:$A, 0), 0)), 2, 4, TRUE, "Drugs properties"))</f>
        <v>CN(C)C(=O)C(CCN1CCC(CC1)(C2=CC=C(C=C2)Cl)O)(C3=CC=CC=C3)C4=CC=CC=C4</v>
      </c>
      <c r="AQ160" s="98" cm="1">
        <f t="array" aca="1" ref="AQ160" ca="1">INDIRECT(ADDRESS(CELL("row", INDEX('Drugs properties'!$A:$A, MATCH($D160, 'Drugs properties'!$A:$A, 0), 0)), 3, 4, TRUE, "Drugs properties"))</f>
        <v>477.04</v>
      </c>
      <c r="AR160" s="98" cm="1">
        <f t="array" aca="1" ref="AR160" ca="1">INDIRECT(ADDRESS(CELL("row", INDEX('Drugs properties'!$A:$A, MATCH($D160, 'Drugs properties'!$A:$A, 0), 0)), 4, 4, TRUE, "Drugs properties"))</f>
        <v>43.78</v>
      </c>
      <c r="AS160" s="98" cm="1">
        <f t="array" aca="1" ref="AS160" ca="1">INDIRECT(ADDRESS(CELL("row", INDEX('Drugs properties'!$A:$A, MATCH($D160, 'Drugs properties'!$A:$A, 0), 0)), 5, 4, TRUE, "Drugs properties"))</f>
        <v>4.67</v>
      </c>
      <c r="AT160" s="98" cm="1">
        <f t="array" aca="1" ref="AT160" ca="1">INDIRECT(ADDRESS(CELL("row", INDEX('Drugs properties'!$A:$A, MATCH($D160, 'Drugs properties'!$A:$A, 0), 0)), 6, 4, TRUE, "Drugs properties"))</f>
        <v>3</v>
      </c>
      <c r="AU160" s="98" cm="1">
        <f t="array" aca="1" ref="AU160" ca="1">INDIRECT(ADDRESS(CELL("row", INDEX('Drugs properties'!$A:$A, MATCH($D160, 'Drugs properties'!$A:$A, 0), 0)), 7, 4, TRUE, "Drugs properties"))</f>
        <v>1</v>
      </c>
      <c r="AV160" s="98" cm="1">
        <f t="array" aca="1" ref="AV160" ca="1">INDIRECT(ADDRESS(CELL("row", INDEX('Drugs properties'!$A:$A, MATCH($D160, 'Drugs properties'!$A:$A, 0), 0)), 8, 4, TRUE, "Drugs properties"))</f>
        <v>8</v>
      </c>
      <c r="AW160" s="98" cm="1">
        <f t="array" aca="1" ref="AW160" ca="1">INDIRECT(ADDRESS(CELL("row", INDEX('Drugs properties'!$A:$A, MATCH($D160, 'Drugs properties'!$A:$A, 0), 0)), 9, 4, TRUE, "Drugs properties"))</f>
        <v>34</v>
      </c>
      <c r="AX160" s="105" cm="1">
        <f t="array" aca="1" ref="AX160" ca="1">INDIRECT(ADDRESS(CELL("row", INDEX('Drugs properties'!$A:$A, MATCH($D160, 'Drugs properties'!$A:$A, 0), 0)), 11, 4, TRUE, "Drugs properties"))</f>
        <v>18116</v>
      </c>
      <c r="AY160" s="102" cm="1">
        <f t="array" aca="1" ref="AY160" ca="1">INDIRECT(ADDRESS(CELL("row", INDEX('Drugs properties'!$A:$A, MATCH($D160, 'Drugs properties'!$A:$A, 0), 0)), 12, 4, TRUE, "Drugs properties"))</f>
        <v>1613</v>
      </c>
      <c r="AZ160" s="102" cm="1">
        <f t="array" aca="1" ref="AZ160" ca="1">INDIRECT(ADDRESS(CELL("row", INDEX('Drugs properties'!$A:$A, MATCH($D160, 'Drugs properties'!$A:$A, 0), 0)), 13, 4, TRUE, "Drugs properties"))</f>
        <v>280</v>
      </c>
      <c r="BA160" s="109" cm="1">
        <f t="array" aca="1" ref="BA160" ca="1">INDIRECT(ADDRESS(CELL("row", INDEX('Drugs properties'!$A:$A, MATCH($D160, 'Drugs properties'!$A:$A, 0), 0)), 14, 4, TRUE, "Drugs properties"))</f>
        <v>21</v>
      </c>
    </row>
    <row r="161" spans="1:53" s="3" customFormat="1" ht="90" x14ac:dyDescent="0.25">
      <c r="A161" s="15">
        <v>159</v>
      </c>
      <c r="B161" s="15" t="s">
        <v>944</v>
      </c>
      <c r="C161" s="32">
        <v>26794455</v>
      </c>
      <c r="D161" s="80" t="s">
        <v>57</v>
      </c>
      <c r="E161" s="16">
        <v>400</v>
      </c>
      <c r="F161" s="16" t="s">
        <v>3180</v>
      </c>
      <c r="G161" s="16" t="s">
        <v>19</v>
      </c>
      <c r="H161" s="16" t="s">
        <v>58</v>
      </c>
      <c r="I161" s="16" t="s">
        <v>24</v>
      </c>
      <c r="J161" s="16"/>
      <c r="K161" s="16" t="s">
        <v>19</v>
      </c>
      <c r="L161" s="16" t="s">
        <v>89</v>
      </c>
      <c r="M161" s="35"/>
      <c r="N161" s="43">
        <v>24</v>
      </c>
      <c r="O161" s="17" t="s">
        <v>96</v>
      </c>
      <c r="P161" s="44" t="s">
        <v>1020</v>
      </c>
      <c r="Q161" s="49" t="s">
        <v>24</v>
      </c>
      <c r="R161" s="18"/>
      <c r="S161" s="18"/>
      <c r="T161" s="50"/>
      <c r="U161" s="55">
        <v>146</v>
      </c>
      <c r="V161" s="19"/>
      <c r="W161" s="56">
        <v>544</v>
      </c>
      <c r="X161" s="61"/>
      <c r="Y161" s="20"/>
      <c r="Z161" s="20"/>
      <c r="AA161" s="20"/>
      <c r="AB161" s="20"/>
      <c r="AC161" s="20"/>
      <c r="AD161" s="20"/>
      <c r="AE161" s="20"/>
      <c r="AF161" s="20"/>
      <c r="AG161" s="20"/>
      <c r="AH161" s="20"/>
      <c r="AI161" s="20"/>
      <c r="AJ161" s="62"/>
      <c r="AK161" s="67" t="s">
        <v>393</v>
      </c>
      <c r="AL161" s="21" t="s">
        <v>24</v>
      </c>
      <c r="AM161" s="21"/>
      <c r="AN161" s="68" t="s">
        <v>1022</v>
      </c>
      <c r="AO161" s="72"/>
      <c r="AP161" s="98" t="str" cm="1">
        <f t="array" aca="1" ref="AP161" ca="1">INDIRECT(ADDRESS(CELL("row", INDEX('Drugs properties'!$A:$A, MATCH($D161, 'Drugs properties'!$A:$A, 0), 0)), 2, 4, TRUE, "Drugs properties"))</f>
        <v>CN(C)C(=O)C(CCN1CCC(CC1)(C2=CC=C(C=C2)Cl)O)(C3=CC=CC=C3)C4=CC=CC=C4</v>
      </c>
      <c r="AQ161" s="98" cm="1">
        <f t="array" aca="1" ref="AQ161" ca="1">INDIRECT(ADDRESS(CELL("row", INDEX('Drugs properties'!$A:$A, MATCH($D161, 'Drugs properties'!$A:$A, 0), 0)), 3, 4, TRUE, "Drugs properties"))</f>
        <v>477.04</v>
      </c>
      <c r="AR161" s="98" cm="1">
        <f t="array" aca="1" ref="AR161" ca="1">INDIRECT(ADDRESS(CELL("row", INDEX('Drugs properties'!$A:$A, MATCH($D161, 'Drugs properties'!$A:$A, 0), 0)), 4, 4, TRUE, "Drugs properties"))</f>
        <v>43.78</v>
      </c>
      <c r="AS161" s="98" cm="1">
        <f t="array" aca="1" ref="AS161" ca="1">INDIRECT(ADDRESS(CELL("row", INDEX('Drugs properties'!$A:$A, MATCH($D161, 'Drugs properties'!$A:$A, 0), 0)), 5, 4, TRUE, "Drugs properties"))</f>
        <v>4.67</v>
      </c>
      <c r="AT161" s="98" cm="1">
        <f t="array" aca="1" ref="AT161" ca="1">INDIRECT(ADDRESS(CELL("row", INDEX('Drugs properties'!$A:$A, MATCH($D161, 'Drugs properties'!$A:$A, 0), 0)), 6, 4, TRUE, "Drugs properties"))</f>
        <v>3</v>
      </c>
      <c r="AU161" s="98" cm="1">
        <f t="array" aca="1" ref="AU161" ca="1">INDIRECT(ADDRESS(CELL("row", INDEX('Drugs properties'!$A:$A, MATCH($D161, 'Drugs properties'!$A:$A, 0), 0)), 7, 4, TRUE, "Drugs properties"))</f>
        <v>1</v>
      </c>
      <c r="AV161" s="98" cm="1">
        <f t="array" aca="1" ref="AV161" ca="1">INDIRECT(ADDRESS(CELL("row", INDEX('Drugs properties'!$A:$A, MATCH($D161, 'Drugs properties'!$A:$A, 0), 0)), 8, 4, TRUE, "Drugs properties"))</f>
        <v>8</v>
      </c>
      <c r="AW161" s="98" cm="1">
        <f t="array" aca="1" ref="AW161" ca="1">INDIRECT(ADDRESS(CELL("row", INDEX('Drugs properties'!$A:$A, MATCH($D161, 'Drugs properties'!$A:$A, 0), 0)), 9, 4, TRUE, "Drugs properties"))</f>
        <v>34</v>
      </c>
      <c r="AX161" s="105" cm="1">
        <f t="array" aca="1" ref="AX161" ca="1">INDIRECT(ADDRESS(CELL("row", INDEX('Drugs properties'!$A:$A, MATCH($D161, 'Drugs properties'!$A:$A, 0), 0)), 11, 4, TRUE, "Drugs properties"))</f>
        <v>18116</v>
      </c>
      <c r="AY161" s="102" cm="1">
        <f t="array" aca="1" ref="AY161" ca="1">INDIRECT(ADDRESS(CELL("row", INDEX('Drugs properties'!$A:$A, MATCH($D161, 'Drugs properties'!$A:$A, 0), 0)), 12, 4, TRUE, "Drugs properties"))</f>
        <v>1613</v>
      </c>
      <c r="AZ161" s="102" cm="1">
        <f t="array" aca="1" ref="AZ161" ca="1">INDIRECT(ADDRESS(CELL("row", INDEX('Drugs properties'!$A:$A, MATCH($D161, 'Drugs properties'!$A:$A, 0), 0)), 13, 4, TRUE, "Drugs properties"))</f>
        <v>280</v>
      </c>
      <c r="BA161" s="109" cm="1">
        <f t="array" aca="1" ref="BA161" ca="1">INDIRECT(ADDRESS(CELL("row", INDEX('Drugs properties'!$A:$A, MATCH($D161, 'Drugs properties'!$A:$A, 0), 0)), 14, 4, TRUE, "Drugs properties"))</f>
        <v>21</v>
      </c>
    </row>
    <row r="162" spans="1:53" s="3" customFormat="1" ht="105" x14ac:dyDescent="0.25">
      <c r="A162" s="15">
        <v>160</v>
      </c>
      <c r="B162" s="15" t="s">
        <v>945</v>
      </c>
      <c r="C162" s="32">
        <v>27547470</v>
      </c>
      <c r="D162" s="80" t="s">
        <v>57</v>
      </c>
      <c r="E162" s="16" t="s">
        <v>3182</v>
      </c>
      <c r="F162" s="16" t="s">
        <v>3181</v>
      </c>
      <c r="G162" s="16" t="s">
        <v>19</v>
      </c>
      <c r="H162" s="16"/>
      <c r="I162" s="16"/>
      <c r="J162" s="16"/>
      <c r="K162" s="16"/>
      <c r="L162" s="16" t="s">
        <v>89</v>
      </c>
      <c r="M162" s="35"/>
      <c r="N162" s="43">
        <v>46</v>
      </c>
      <c r="O162" s="17" t="s">
        <v>96</v>
      </c>
      <c r="P162" s="44" t="s">
        <v>1023</v>
      </c>
      <c r="Q162" s="49" t="s">
        <v>24</v>
      </c>
      <c r="R162" s="18"/>
      <c r="S162" s="18"/>
      <c r="T162" s="50"/>
      <c r="U162" s="55"/>
      <c r="V162" s="19"/>
      <c r="W162" s="56" t="s">
        <v>280</v>
      </c>
      <c r="X162" s="61"/>
      <c r="Y162" s="20"/>
      <c r="Z162" s="20"/>
      <c r="AA162" s="20"/>
      <c r="AB162" s="20"/>
      <c r="AC162" s="20">
        <v>3.1</v>
      </c>
      <c r="AD162" s="20" t="s">
        <v>73</v>
      </c>
      <c r="AE162" s="20"/>
      <c r="AF162" s="20"/>
      <c r="AG162" s="20"/>
      <c r="AH162" s="20"/>
      <c r="AI162" s="20"/>
      <c r="AJ162" s="62"/>
      <c r="AK162" s="67" t="s">
        <v>1024</v>
      </c>
      <c r="AL162" s="21" t="s">
        <v>24</v>
      </c>
      <c r="AM162" s="21" t="s">
        <v>1025</v>
      </c>
      <c r="AN162" s="68" t="s">
        <v>1026</v>
      </c>
      <c r="AO162" s="72" t="s">
        <v>1027</v>
      </c>
      <c r="AP162" s="98" t="str" cm="1">
        <f t="array" aca="1" ref="AP162" ca="1">INDIRECT(ADDRESS(CELL("row", INDEX('Drugs properties'!$A:$A, MATCH($D162, 'Drugs properties'!$A:$A, 0), 0)), 2, 4, TRUE, "Drugs properties"))</f>
        <v>CN(C)C(=O)C(CCN1CCC(CC1)(C2=CC=C(C=C2)Cl)O)(C3=CC=CC=C3)C4=CC=CC=C4</v>
      </c>
      <c r="AQ162" s="98" cm="1">
        <f t="array" aca="1" ref="AQ162" ca="1">INDIRECT(ADDRESS(CELL("row", INDEX('Drugs properties'!$A:$A, MATCH($D162, 'Drugs properties'!$A:$A, 0), 0)), 3, 4, TRUE, "Drugs properties"))</f>
        <v>477.04</v>
      </c>
      <c r="AR162" s="98" cm="1">
        <f t="array" aca="1" ref="AR162" ca="1">INDIRECT(ADDRESS(CELL("row", INDEX('Drugs properties'!$A:$A, MATCH($D162, 'Drugs properties'!$A:$A, 0), 0)), 4, 4, TRUE, "Drugs properties"))</f>
        <v>43.78</v>
      </c>
      <c r="AS162" s="98" cm="1">
        <f t="array" aca="1" ref="AS162" ca="1">INDIRECT(ADDRESS(CELL("row", INDEX('Drugs properties'!$A:$A, MATCH($D162, 'Drugs properties'!$A:$A, 0), 0)), 5, 4, TRUE, "Drugs properties"))</f>
        <v>4.67</v>
      </c>
      <c r="AT162" s="98" cm="1">
        <f t="array" aca="1" ref="AT162" ca="1">INDIRECT(ADDRESS(CELL("row", INDEX('Drugs properties'!$A:$A, MATCH($D162, 'Drugs properties'!$A:$A, 0), 0)), 6, 4, TRUE, "Drugs properties"))</f>
        <v>3</v>
      </c>
      <c r="AU162" s="98" cm="1">
        <f t="array" aca="1" ref="AU162" ca="1">INDIRECT(ADDRESS(CELL("row", INDEX('Drugs properties'!$A:$A, MATCH($D162, 'Drugs properties'!$A:$A, 0), 0)), 7, 4, TRUE, "Drugs properties"))</f>
        <v>1</v>
      </c>
      <c r="AV162" s="98" cm="1">
        <f t="array" aca="1" ref="AV162" ca="1">INDIRECT(ADDRESS(CELL("row", INDEX('Drugs properties'!$A:$A, MATCH($D162, 'Drugs properties'!$A:$A, 0), 0)), 8, 4, TRUE, "Drugs properties"))</f>
        <v>8</v>
      </c>
      <c r="AW162" s="98" cm="1">
        <f t="array" aca="1" ref="AW162" ca="1">INDIRECT(ADDRESS(CELL("row", INDEX('Drugs properties'!$A:$A, MATCH($D162, 'Drugs properties'!$A:$A, 0), 0)), 9, 4, TRUE, "Drugs properties"))</f>
        <v>34</v>
      </c>
      <c r="AX162" s="105" cm="1">
        <f t="array" aca="1" ref="AX162" ca="1">INDIRECT(ADDRESS(CELL("row", INDEX('Drugs properties'!$A:$A, MATCH($D162, 'Drugs properties'!$A:$A, 0), 0)), 11, 4, TRUE, "Drugs properties"))</f>
        <v>18116</v>
      </c>
      <c r="AY162" s="102" cm="1">
        <f t="array" aca="1" ref="AY162" ca="1">INDIRECT(ADDRESS(CELL("row", INDEX('Drugs properties'!$A:$A, MATCH($D162, 'Drugs properties'!$A:$A, 0), 0)), 12, 4, TRUE, "Drugs properties"))</f>
        <v>1613</v>
      </c>
      <c r="AZ162" s="102" cm="1">
        <f t="array" aca="1" ref="AZ162" ca="1">INDIRECT(ADDRESS(CELL("row", INDEX('Drugs properties'!$A:$A, MATCH($D162, 'Drugs properties'!$A:$A, 0), 0)), 13, 4, TRUE, "Drugs properties"))</f>
        <v>280</v>
      </c>
      <c r="BA162" s="109" cm="1">
        <f t="array" aca="1" ref="BA162" ca="1">INDIRECT(ADDRESS(CELL("row", INDEX('Drugs properties'!$A:$A, MATCH($D162, 'Drugs properties'!$A:$A, 0), 0)), 14, 4, TRUE, "Drugs properties"))</f>
        <v>21</v>
      </c>
    </row>
    <row r="163" spans="1:53" s="3" customFormat="1" ht="90" x14ac:dyDescent="0.25">
      <c r="A163" s="15">
        <v>161</v>
      </c>
      <c r="B163" s="15" t="s">
        <v>406</v>
      </c>
      <c r="C163" s="32">
        <v>27461785</v>
      </c>
      <c r="D163" s="34" t="s">
        <v>57</v>
      </c>
      <c r="E163" s="16">
        <v>288</v>
      </c>
      <c r="F163" s="16" t="s">
        <v>3180</v>
      </c>
      <c r="G163" s="16" t="s">
        <v>19</v>
      </c>
      <c r="H163" s="16"/>
      <c r="I163" s="16"/>
      <c r="J163" s="16"/>
      <c r="K163" s="16"/>
      <c r="L163" s="16" t="s">
        <v>89</v>
      </c>
      <c r="M163" s="35"/>
      <c r="N163" s="43">
        <v>20</v>
      </c>
      <c r="O163" s="17" t="s">
        <v>96</v>
      </c>
      <c r="P163" s="44" t="s">
        <v>1028</v>
      </c>
      <c r="Q163" s="49" t="s">
        <v>24</v>
      </c>
      <c r="R163" s="18"/>
      <c r="S163" s="18"/>
      <c r="T163" s="50"/>
      <c r="U163" s="55" t="s">
        <v>407</v>
      </c>
      <c r="V163" s="19"/>
      <c r="W163" s="56" t="s">
        <v>408</v>
      </c>
      <c r="X163" s="61"/>
      <c r="Y163" s="20"/>
      <c r="Z163" s="20">
        <v>1.3</v>
      </c>
      <c r="AA163" s="20" t="s">
        <v>2150</v>
      </c>
      <c r="AB163" s="20"/>
      <c r="AC163" s="20"/>
      <c r="AD163" s="20"/>
      <c r="AE163" s="20"/>
      <c r="AF163" s="20"/>
      <c r="AG163" s="20"/>
      <c r="AH163" s="20"/>
      <c r="AI163" s="20"/>
      <c r="AJ163" s="62"/>
      <c r="AK163" s="67" t="s">
        <v>1029</v>
      </c>
      <c r="AL163" s="21">
        <v>90</v>
      </c>
      <c r="AM163" s="21" t="s">
        <v>248</v>
      </c>
      <c r="AN163" s="68"/>
      <c r="AO163" s="72"/>
      <c r="AP163" s="98" t="str" cm="1">
        <f t="array" aca="1" ref="AP163" ca="1">INDIRECT(ADDRESS(CELL("row", INDEX('Drugs properties'!$A:$A, MATCH($D163, 'Drugs properties'!$A:$A, 0), 0)), 2, 4, TRUE, "Drugs properties"))</f>
        <v>CN(C)C(=O)C(CCN1CCC(CC1)(C2=CC=C(C=C2)Cl)O)(C3=CC=CC=C3)C4=CC=CC=C4</v>
      </c>
      <c r="AQ163" s="98" cm="1">
        <f t="array" aca="1" ref="AQ163" ca="1">INDIRECT(ADDRESS(CELL("row", INDEX('Drugs properties'!$A:$A, MATCH($D163, 'Drugs properties'!$A:$A, 0), 0)), 3, 4, TRUE, "Drugs properties"))</f>
        <v>477.04</v>
      </c>
      <c r="AR163" s="98" cm="1">
        <f t="array" aca="1" ref="AR163" ca="1">INDIRECT(ADDRESS(CELL("row", INDEX('Drugs properties'!$A:$A, MATCH($D163, 'Drugs properties'!$A:$A, 0), 0)), 4, 4, TRUE, "Drugs properties"))</f>
        <v>43.78</v>
      </c>
      <c r="AS163" s="98" cm="1">
        <f t="array" aca="1" ref="AS163" ca="1">INDIRECT(ADDRESS(CELL("row", INDEX('Drugs properties'!$A:$A, MATCH($D163, 'Drugs properties'!$A:$A, 0), 0)), 5, 4, TRUE, "Drugs properties"))</f>
        <v>4.67</v>
      </c>
      <c r="AT163" s="98" cm="1">
        <f t="array" aca="1" ref="AT163" ca="1">INDIRECT(ADDRESS(CELL("row", INDEX('Drugs properties'!$A:$A, MATCH($D163, 'Drugs properties'!$A:$A, 0), 0)), 6, 4, TRUE, "Drugs properties"))</f>
        <v>3</v>
      </c>
      <c r="AU163" s="98" cm="1">
        <f t="array" aca="1" ref="AU163" ca="1">INDIRECT(ADDRESS(CELL("row", INDEX('Drugs properties'!$A:$A, MATCH($D163, 'Drugs properties'!$A:$A, 0), 0)), 7, 4, TRUE, "Drugs properties"))</f>
        <v>1</v>
      </c>
      <c r="AV163" s="98" cm="1">
        <f t="array" aca="1" ref="AV163" ca="1">INDIRECT(ADDRESS(CELL("row", INDEX('Drugs properties'!$A:$A, MATCH($D163, 'Drugs properties'!$A:$A, 0), 0)), 8, 4, TRUE, "Drugs properties"))</f>
        <v>8</v>
      </c>
      <c r="AW163" s="98" cm="1">
        <f t="array" aca="1" ref="AW163" ca="1">INDIRECT(ADDRESS(CELL("row", INDEX('Drugs properties'!$A:$A, MATCH($D163, 'Drugs properties'!$A:$A, 0), 0)), 9, 4, TRUE, "Drugs properties"))</f>
        <v>34</v>
      </c>
      <c r="AX163" s="105" cm="1">
        <f t="array" aca="1" ref="AX163" ca="1">INDIRECT(ADDRESS(CELL("row", INDEX('Drugs properties'!$A:$A, MATCH($D163, 'Drugs properties'!$A:$A, 0), 0)), 11, 4, TRUE, "Drugs properties"))</f>
        <v>18116</v>
      </c>
      <c r="AY163" s="102" cm="1">
        <f t="array" aca="1" ref="AY163" ca="1">INDIRECT(ADDRESS(CELL("row", INDEX('Drugs properties'!$A:$A, MATCH($D163, 'Drugs properties'!$A:$A, 0), 0)), 12, 4, TRUE, "Drugs properties"))</f>
        <v>1613</v>
      </c>
      <c r="AZ163" s="102" cm="1">
        <f t="array" aca="1" ref="AZ163" ca="1">INDIRECT(ADDRESS(CELL("row", INDEX('Drugs properties'!$A:$A, MATCH($D163, 'Drugs properties'!$A:$A, 0), 0)), 13, 4, TRUE, "Drugs properties"))</f>
        <v>280</v>
      </c>
      <c r="BA163" s="109" cm="1">
        <f t="array" aca="1" ref="BA163" ca="1">INDIRECT(ADDRESS(CELL("row", INDEX('Drugs properties'!$A:$A, MATCH($D163, 'Drugs properties'!$A:$A, 0), 0)), 14, 4, TRUE, "Drugs properties"))</f>
        <v>21</v>
      </c>
    </row>
    <row r="164" spans="1:53" s="3" customFormat="1" ht="90" x14ac:dyDescent="0.25">
      <c r="A164" s="15">
        <v>162</v>
      </c>
      <c r="B164" s="15" t="s">
        <v>946</v>
      </c>
      <c r="C164" s="32">
        <v>26989420</v>
      </c>
      <c r="D164" s="80" t="s">
        <v>57</v>
      </c>
      <c r="E164" s="16">
        <v>192</v>
      </c>
      <c r="F164" s="16" t="s">
        <v>3180</v>
      </c>
      <c r="G164" s="16" t="s">
        <v>19</v>
      </c>
      <c r="H164" s="16"/>
      <c r="I164" s="16"/>
      <c r="J164" s="16"/>
      <c r="K164" s="16"/>
      <c r="L164" s="16" t="s">
        <v>89</v>
      </c>
      <c r="M164" s="35"/>
      <c r="N164" s="43">
        <v>26</v>
      </c>
      <c r="O164" s="17" t="s">
        <v>96</v>
      </c>
      <c r="P164" s="44" t="s">
        <v>1030</v>
      </c>
      <c r="Q164" s="49" t="s">
        <v>1031</v>
      </c>
      <c r="R164" s="18">
        <v>50</v>
      </c>
      <c r="S164" s="18">
        <v>14</v>
      </c>
      <c r="T164" s="50">
        <v>37.200000000000003</v>
      </c>
      <c r="U164" s="55"/>
      <c r="V164" s="19"/>
      <c r="W164" s="56"/>
      <c r="X164" s="61"/>
      <c r="Y164" s="20"/>
      <c r="Z164" s="20">
        <v>2</v>
      </c>
      <c r="AA164" s="20"/>
      <c r="AB164" s="20">
        <v>142</v>
      </c>
      <c r="AC164" s="20">
        <v>4.2</v>
      </c>
      <c r="AD164" s="20">
        <v>0.74060000000000004</v>
      </c>
      <c r="AE164" s="20">
        <v>9.1</v>
      </c>
      <c r="AF164" s="20"/>
      <c r="AG164" s="20"/>
      <c r="AH164" s="20"/>
      <c r="AI164" s="20"/>
      <c r="AJ164" s="62"/>
      <c r="AK164" s="67" t="s">
        <v>394</v>
      </c>
      <c r="AL164" s="21" t="s">
        <v>24</v>
      </c>
      <c r="AM164" s="21"/>
      <c r="AN164" s="68" t="s">
        <v>1033</v>
      </c>
      <c r="AO164" s="72" t="s">
        <v>1032</v>
      </c>
      <c r="AP164" s="98" t="str" cm="1">
        <f t="array" aca="1" ref="AP164" ca="1">INDIRECT(ADDRESS(CELL("row", INDEX('Drugs properties'!$A:$A, MATCH($D164, 'Drugs properties'!$A:$A, 0), 0)), 2, 4, TRUE, "Drugs properties"))</f>
        <v>CN(C)C(=O)C(CCN1CCC(CC1)(C2=CC=C(C=C2)Cl)O)(C3=CC=CC=C3)C4=CC=CC=C4</v>
      </c>
      <c r="AQ164" s="98" cm="1">
        <f t="array" aca="1" ref="AQ164" ca="1">INDIRECT(ADDRESS(CELL("row", INDEX('Drugs properties'!$A:$A, MATCH($D164, 'Drugs properties'!$A:$A, 0), 0)), 3, 4, TRUE, "Drugs properties"))</f>
        <v>477.04</v>
      </c>
      <c r="AR164" s="98" cm="1">
        <f t="array" aca="1" ref="AR164" ca="1">INDIRECT(ADDRESS(CELL("row", INDEX('Drugs properties'!$A:$A, MATCH($D164, 'Drugs properties'!$A:$A, 0), 0)), 4, 4, TRUE, "Drugs properties"))</f>
        <v>43.78</v>
      </c>
      <c r="AS164" s="98" cm="1">
        <f t="array" aca="1" ref="AS164" ca="1">INDIRECT(ADDRESS(CELL("row", INDEX('Drugs properties'!$A:$A, MATCH($D164, 'Drugs properties'!$A:$A, 0), 0)), 5, 4, TRUE, "Drugs properties"))</f>
        <v>4.67</v>
      </c>
      <c r="AT164" s="98" cm="1">
        <f t="array" aca="1" ref="AT164" ca="1">INDIRECT(ADDRESS(CELL("row", INDEX('Drugs properties'!$A:$A, MATCH($D164, 'Drugs properties'!$A:$A, 0), 0)), 6, 4, TRUE, "Drugs properties"))</f>
        <v>3</v>
      </c>
      <c r="AU164" s="98" cm="1">
        <f t="array" aca="1" ref="AU164" ca="1">INDIRECT(ADDRESS(CELL("row", INDEX('Drugs properties'!$A:$A, MATCH($D164, 'Drugs properties'!$A:$A, 0), 0)), 7, 4, TRUE, "Drugs properties"))</f>
        <v>1</v>
      </c>
      <c r="AV164" s="98" cm="1">
        <f t="array" aca="1" ref="AV164" ca="1">INDIRECT(ADDRESS(CELL("row", INDEX('Drugs properties'!$A:$A, MATCH($D164, 'Drugs properties'!$A:$A, 0), 0)), 8, 4, TRUE, "Drugs properties"))</f>
        <v>8</v>
      </c>
      <c r="AW164" s="98" cm="1">
        <f t="array" aca="1" ref="AW164" ca="1">INDIRECT(ADDRESS(CELL("row", INDEX('Drugs properties'!$A:$A, MATCH($D164, 'Drugs properties'!$A:$A, 0), 0)), 9, 4, TRUE, "Drugs properties"))</f>
        <v>34</v>
      </c>
      <c r="AX164" s="105" cm="1">
        <f t="array" aca="1" ref="AX164" ca="1">INDIRECT(ADDRESS(CELL("row", INDEX('Drugs properties'!$A:$A, MATCH($D164, 'Drugs properties'!$A:$A, 0), 0)), 11, 4, TRUE, "Drugs properties"))</f>
        <v>18116</v>
      </c>
      <c r="AY164" s="102" cm="1">
        <f t="array" aca="1" ref="AY164" ca="1">INDIRECT(ADDRESS(CELL("row", INDEX('Drugs properties'!$A:$A, MATCH($D164, 'Drugs properties'!$A:$A, 0), 0)), 12, 4, TRUE, "Drugs properties"))</f>
        <v>1613</v>
      </c>
      <c r="AZ164" s="102" cm="1">
        <f t="array" aca="1" ref="AZ164" ca="1">INDIRECT(ADDRESS(CELL("row", INDEX('Drugs properties'!$A:$A, MATCH($D164, 'Drugs properties'!$A:$A, 0), 0)), 13, 4, TRUE, "Drugs properties"))</f>
        <v>280</v>
      </c>
      <c r="BA164" s="109" cm="1">
        <f t="array" aca="1" ref="BA164" ca="1">INDIRECT(ADDRESS(CELL("row", INDEX('Drugs properties'!$A:$A, MATCH($D164, 'Drugs properties'!$A:$A, 0), 0)), 14, 4, TRUE, "Drugs properties"))</f>
        <v>21</v>
      </c>
    </row>
    <row r="165" spans="1:53" s="3" customFormat="1" ht="90" x14ac:dyDescent="0.25">
      <c r="A165" s="15">
        <v>163</v>
      </c>
      <c r="B165" s="15" t="s">
        <v>947</v>
      </c>
      <c r="C165" s="32">
        <v>25645123</v>
      </c>
      <c r="D165" s="80" t="s">
        <v>57</v>
      </c>
      <c r="E165" s="16">
        <v>144</v>
      </c>
      <c r="F165" s="16" t="s">
        <v>3180</v>
      </c>
      <c r="G165" s="16" t="s">
        <v>19</v>
      </c>
      <c r="H165" s="16" t="s">
        <v>1035</v>
      </c>
      <c r="I165" s="16"/>
      <c r="J165" s="16"/>
      <c r="K165" s="16"/>
      <c r="L165" s="16" t="s">
        <v>89</v>
      </c>
      <c r="M165" s="35"/>
      <c r="N165" s="43">
        <v>54</v>
      </c>
      <c r="O165" s="17" t="s">
        <v>100</v>
      </c>
      <c r="P165" s="44" t="s">
        <v>1034</v>
      </c>
      <c r="Q165" s="49" t="s">
        <v>24</v>
      </c>
      <c r="R165" s="18"/>
      <c r="S165" s="18"/>
      <c r="T165" s="50"/>
      <c r="U165" s="55"/>
      <c r="V165" s="19">
        <v>500</v>
      </c>
      <c r="W165" s="56"/>
      <c r="X165" s="61"/>
      <c r="Y165" s="20"/>
      <c r="Z165" s="20"/>
      <c r="AA165" s="20"/>
      <c r="AB165" s="20"/>
      <c r="AC165" s="20"/>
      <c r="AD165" s="20"/>
      <c r="AE165" s="20"/>
      <c r="AF165" s="20"/>
      <c r="AG165" s="20"/>
      <c r="AH165" s="20"/>
      <c r="AI165" s="20"/>
      <c r="AJ165" s="62"/>
      <c r="AK165" s="67" t="s">
        <v>1036</v>
      </c>
      <c r="AL165" s="21" t="s">
        <v>24</v>
      </c>
      <c r="AM165" s="21"/>
      <c r="AN165" s="68"/>
      <c r="AO165" s="72"/>
      <c r="AP165" s="98" t="str" cm="1">
        <f t="array" aca="1" ref="AP165" ca="1">INDIRECT(ADDRESS(CELL("row", INDEX('Drugs properties'!$A:$A, MATCH($D165, 'Drugs properties'!$A:$A, 0), 0)), 2, 4, TRUE, "Drugs properties"))</f>
        <v>CN(C)C(=O)C(CCN1CCC(CC1)(C2=CC=C(C=C2)Cl)O)(C3=CC=CC=C3)C4=CC=CC=C4</v>
      </c>
      <c r="AQ165" s="98" cm="1">
        <f t="array" aca="1" ref="AQ165" ca="1">INDIRECT(ADDRESS(CELL("row", INDEX('Drugs properties'!$A:$A, MATCH($D165, 'Drugs properties'!$A:$A, 0), 0)), 3, 4, TRUE, "Drugs properties"))</f>
        <v>477.04</v>
      </c>
      <c r="AR165" s="98" cm="1">
        <f t="array" aca="1" ref="AR165" ca="1">INDIRECT(ADDRESS(CELL("row", INDEX('Drugs properties'!$A:$A, MATCH($D165, 'Drugs properties'!$A:$A, 0), 0)), 4, 4, TRUE, "Drugs properties"))</f>
        <v>43.78</v>
      </c>
      <c r="AS165" s="98" cm="1">
        <f t="array" aca="1" ref="AS165" ca="1">INDIRECT(ADDRESS(CELL("row", INDEX('Drugs properties'!$A:$A, MATCH($D165, 'Drugs properties'!$A:$A, 0), 0)), 5, 4, TRUE, "Drugs properties"))</f>
        <v>4.67</v>
      </c>
      <c r="AT165" s="98" cm="1">
        <f t="array" aca="1" ref="AT165" ca="1">INDIRECT(ADDRESS(CELL("row", INDEX('Drugs properties'!$A:$A, MATCH($D165, 'Drugs properties'!$A:$A, 0), 0)), 6, 4, TRUE, "Drugs properties"))</f>
        <v>3</v>
      </c>
      <c r="AU165" s="98" cm="1">
        <f t="array" aca="1" ref="AU165" ca="1">INDIRECT(ADDRESS(CELL("row", INDEX('Drugs properties'!$A:$A, MATCH($D165, 'Drugs properties'!$A:$A, 0), 0)), 7, 4, TRUE, "Drugs properties"))</f>
        <v>1</v>
      </c>
      <c r="AV165" s="98" cm="1">
        <f t="array" aca="1" ref="AV165" ca="1">INDIRECT(ADDRESS(CELL("row", INDEX('Drugs properties'!$A:$A, MATCH($D165, 'Drugs properties'!$A:$A, 0), 0)), 8, 4, TRUE, "Drugs properties"))</f>
        <v>8</v>
      </c>
      <c r="AW165" s="98" cm="1">
        <f t="array" aca="1" ref="AW165" ca="1">INDIRECT(ADDRESS(CELL("row", INDEX('Drugs properties'!$A:$A, MATCH($D165, 'Drugs properties'!$A:$A, 0), 0)), 9, 4, TRUE, "Drugs properties"))</f>
        <v>34</v>
      </c>
      <c r="AX165" s="105" cm="1">
        <f t="array" aca="1" ref="AX165" ca="1">INDIRECT(ADDRESS(CELL("row", INDEX('Drugs properties'!$A:$A, MATCH($D165, 'Drugs properties'!$A:$A, 0), 0)), 11, 4, TRUE, "Drugs properties"))</f>
        <v>18116</v>
      </c>
      <c r="AY165" s="102" cm="1">
        <f t="array" aca="1" ref="AY165" ca="1">INDIRECT(ADDRESS(CELL("row", INDEX('Drugs properties'!$A:$A, MATCH($D165, 'Drugs properties'!$A:$A, 0), 0)), 12, 4, TRUE, "Drugs properties"))</f>
        <v>1613</v>
      </c>
      <c r="AZ165" s="102" cm="1">
        <f t="array" aca="1" ref="AZ165" ca="1">INDIRECT(ADDRESS(CELL("row", INDEX('Drugs properties'!$A:$A, MATCH($D165, 'Drugs properties'!$A:$A, 0), 0)), 13, 4, TRUE, "Drugs properties"))</f>
        <v>280</v>
      </c>
      <c r="BA165" s="109" cm="1">
        <f t="array" aca="1" ref="BA165" ca="1">INDIRECT(ADDRESS(CELL("row", INDEX('Drugs properties'!$A:$A, MATCH($D165, 'Drugs properties'!$A:$A, 0), 0)), 14, 4, TRUE, "Drugs properties"))</f>
        <v>21</v>
      </c>
    </row>
    <row r="166" spans="1:53" s="3" customFormat="1" ht="90" x14ac:dyDescent="0.25">
      <c r="A166" s="15">
        <v>164</v>
      </c>
      <c r="B166" s="145" t="s">
        <v>948</v>
      </c>
      <c r="C166" s="146" t="s">
        <v>951</v>
      </c>
      <c r="D166" s="147" t="s">
        <v>57</v>
      </c>
      <c r="E166" s="148" t="s">
        <v>398</v>
      </c>
      <c r="F166" s="148" t="s">
        <v>3180</v>
      </c>
      <c r="G166" s="148" t="s">
        <v>19</v>
      </c>
      <c r="H166" s="148" t="s">
        <v>58</v>
      </c>
      <c r="I166" s="148">
        <v>400</v>
      </c>
      <c r="J166" s="148"/>
      <c r="K166" s="148"/>
      <c r="L166" s="148" t="s">
        <v>89</v>
      </c>
      <c r="M166" s="149"/>
      <c r="N166" s="150">
        <v>26</v>
      </c>
      <c r="O166" s="151" t="s">
        <v>96</v>
      </c>
      <c r="P166" s="152" t="s">
        <v>1037</v>
      </c>
      <c r="Q166" s="153" t="s">
        <v>24</v>
      </c>
      <c r="R166" s="154">
        <v>85</v>
      </c>
      <c r="S166" s="154"/>
      <c r="T166" s="155"/>
      <c r="U166" s="156"/>
      <c r="V166" s="157"/>
      <c r="W166" s="158" t="s">
        <v>401</v>
      </c>
      <c r="X166" s="159"/>
      <c r="Y166" s="160"/>
      <c r="Z166" s="160"/>
      <c r="AA166" s="160"/>
      <c r="AB166" s="160"/>
      <c r="AC166" s="160" t="s">
        <v>73</v>
      </c>
      <c r="AD166" s="160" t="s">
        <v>73</v>
      </c>
      <c r="AE166" s="160" t="s">
        <v>73</v>
      </c>
      <c r="AF166" s="160"/>
      <c r="AG166" s="160"/>
      <c r="AH166" s="160"/>
      <c r="AI166" s="160"/>
      <c r="AJ166" s="161"/>
      <c r="AK166" s="162" t="s">
        <v>395</v>
      </c>
      <c r="AL166" s="163" t="s">
        <v>24</v>
      </c>
      <c r="AM166" s="163">
        <v>420</v>
      </c>
      <c r="AN166" s="164"/>
      <c r="AO166" s="165"/>
      <c r="AP166" s="166" t="str" cm="1">
        <f t="array" aca="1" ref="AP166" ca="1">INDIRECT(ADDRESS(CELL("row", INDEX('Drugs properties'!$A:$A, MATCH($D166, 'Drugs properties'!$A:$A, 0), 0)), 2, 4, TRUE, "Drugs properties"))</f>
        <v>CN(C)C(=O)C(CCN1CCC(CC1)(C2=CC=C(C=C2)Cl)O)(C3=CC=CC=C3)C4=CC=CC=C4</v>
      </c>
      <c r="AQ166" s="166" cm="1">
        <f t="array" aca="1" ref="AQ166" ca="1">INDIRECT(ADDRESS(CELL("row", INDEX('Drugs properties'!$A:$A, MATCH($D166, 'Drugs properties'!$A:$A, 0), 0)), 3, 4, TRUE, "Drugs properties"))</f>
        <v>477.04</v>
      </c>
      <c r="AR166" s="166" cm="1">
        <f t="array" aca="1" ref="AR166" ca="1">INDIRECT(ADDRESS(CELL("row", INDEX('Drugs properties'!$A:$A, MATCH($D166, 'Drugs properties'!$A:$A, 0), 0)), 4, 4, TRUE, "Drugs properties"))</f>
        <v>43.78</v>
      </c>
      <c r="AS166" s="166" cm="1">
        <f t="array" aca="1" ref="AS166" ca="1">INDIRECT(ADDRESS(CELL("row", INDEX('Drugs properties'!$A:$A, MATCH($D166, 'Drugs properties'!$A:$A, 0), 0)), 5, 4, TRUE, "Drugs properties"))</f>
        <v>4.67</v>
      </c>
      <c r="AT166" s="166" cm="1">
        <f t="array" aca="1" ref="AT166" ca="1">INDIRECT(ADDRESS(CELL("row", INDEX('Drugs properties'!$A:$A, MATCH($D166, 'Drugs properties'!$A:$A, 0), 0)), 6, 4, TRUE, "Drugs properties"))</f>
        <v>3</v>
      </c>
      <c r="AU166" s="166" cm="1">
        <f t="array" aca="1" ref="AU166" ca="1">INDIRECT(ADDRESS(CELL("row", INDEX('Drugs properties'!$A:$A, MATCH($D166, 'Drugs properties'!$A:$A, 0), 0)), 7, 4, TRUE, "Drugs properties"))</f>
        <v>1</v>
      </c>
      <c r="AV166" s="166" cm="1">
        <f t="array" aca="1" ref="AV166" ca="1">INDIRECT(ADDRESS(CELL("row", INDEX('Drugs properties'!$A:$A, MATCH($D166, 'Drugs properties'!$A:$A, 0), 0)), 8, 4, TRUE, "Drugs properties"))</f>
        <v>8</v>
      </c>
      <c r="AW166" s="166" cm="1">
        <f t="array" aca="1" ref="AW166" ca="1">INDIRECT(ADDRESS(CELL("row", INDEX('Drugs properties'!$A:$A, MATCH($D166, 'Drugs properties'!$A:$A, 0), 0)), 9, 4, TRUE, "Drugs properties"))</f>
        <v>34</v>
      </c>
      <c r="AX166" s="167" cm="1">
        <f t="array" aca="1" ref="AX166" ca="1">INDIRECT(ADDRESS(CELL("row", INDEX('Drugs properties'!$A:$A, MATCH($D166, 'Drugs properties'!$A:$A, 0), 0)), 11, 4, TRUE, "Drugs properties"))</f>
        <v>18116</v>
      </c>
      <c r="AY166" s="168" cm="1">
        <f t="array" aca="1" ref="AY166" ca="1">INDIRECT(ADDRESS(CELL("row", INDEX('Drugs properties'!$A:$A, MATCH($D166, 'Drugs properties'!$A:$A, 0), 0)), 12, 4, TRUE, "Drugs properties"))</f>
        <v>1613</v>
      </c>
      <c r="AZ166" s="168" cm="1">
        <f t="array" aca="1" ref="AZ166" ca="1">INDIRECT(ADDRESS(CELL("row", INDEX('Drugs properties'!$A:$A, MATCH($D166, 'Drugs properties'!$A:$A, 0), 0)), 13, 4, TRUE, "Drugs properties"))</f>
        <v>280</v>
      </c>
      <c r="BA166" s="169" cm="1">
        <f t="array" aca="1" ref="BA166" ca="1">INDIRECT(ADDRESS(CELL("row", INDEX('Drugs properties'!$A:$A, MATCH($D166, 'Drugs properties'!$A:$A, 0), 0)), 14, 4, TRUE, "Drugs properties"))</f>
        <v>21</v>
      </c>
    </row>
    <row r="167" spans="1:53" s="3" customFormat="1" ht="120" x14ac:dyDescent="0.25">
      <c r="A167" s="15">
        <v>165</v>
      </c>
      <c r="B167" s="15" t="s">
        <v>949</v>
      </c>
      <c r="C167" s="32">
        <v>26052029</v>
      </c>
      <c r="D167" s="80" t="s">
        <v>57</v>
      </c>
      <c r="E167" s="16"/>
      <c r="F167" s="16" t="s">
        <v>3180</v>
      </c>
      <c r="G167" s="16" t="s">
        <v>19</v>
      </c>
      <c r="H167" s="16"/>
      <c r="I167" s="16"/>
      <c r="J167" s="16"/>
      <c r="K167" s="16"/>
      <c r="L167" s="16" t="s">
        <v>89</v>
      </c>
      <c r="M167" s="35"/>
      <c r="N167" s="43">
        <v>25</v>
      </c>
      <c r="O167" s="17" t="s">
        <v>100</v>
      </c>
      <c r="P167" s="44" t="s">
        <v>1040</v>
      </c>
      <c r="Q167" s="49" t="s">
        <v>24</v>
      </c>
      <c r="R167" s="18"/>
      <c r="S167" s="18"/>
      <c r="T167" s="50"/>
      <c r="U167" s="55" t="s">
        <v>399</v>
      </c>
      <c r="V167" s="19" t="s">
        <v>1038</v>
      </c>
      <c r="W167" s="56" t="s">
        <v>400</v>
      </c>
      <c r="X167" s="61"/>
      <c r="Y167" s="20">
        <v>7.2</v>
      </c>
      <c r="Z167" s="20">
        <v>32</v>
      </c>
      <c r="AA167" s="20"/>
      <c r="AB167" s="20"/>
      <c r="AC167" s="20">
        <v>6</v>
      </c>
      <c r="AD167" s="20">
        <v>0.82289999999999996</v>
      </c>
      <c r="AE167" s="20"/>
      <c r="AF167" s="20"/>
      <c r="AG167" s="20"/>
      <c r="AH167" s="20"/>
      <c r="AI167" s="20">
        <v>29</v>
      </c>
      <c r="AJ167" s="62">
        <v>2.8</v>
      </c>
      <c r="AK167" s="67" t="s">
        <v>1039</v>
      </c>
      <c r="AL167" s="21" t="s">
        <v>24</v>
      </c>
      <c r="AM167" s="21"/>
      <c r="AN167" s="68" t="s">
        <v>402</v>
      </c>
      <c r="AO167" s="72"/>
      <c r="AP167" s="98" t="str" cm="1">
        <f t="array" aca="1" ref="AP167" ca="1">INDIRECT(ADDRESS(CELL("row", INDEX('Drugs properties'!$A:$A, MATCH($D167, 'Drugs properties'!$A:$A, 0), 0)), 2, 4, TRUE, "Drugs properties"))</f>
        <v>CN(C)C(=O)C(CCN1CCC(CC1)(C2=CC=C(C=C2)Cl)O)(C3=CC=CC=C3)C4=CC=CC=C4</v>
      </c>
      <c r="AQ167" s="98" cm="1">
        <f t="array" aca="1" ref="AQ167" ca="1">INDIRECT(ADDRESS(CELL("row", INDEX('Drugs properties'!$A:$A, MATCH($D167, 'Drugs properties'!$A:$A, 0), 0)), 3, 4, TRUE, "Drugs properties"))</f>
        <v>477.04</v>
      </c>
      <c r="AR167" s="98" cm="1">
        <f t="array" aca="1" ref="AR167" ca="1">INDIRECT(ADDRESS(CELL("row", INDEX('Drugs properties'!$A:$A, MATCH($D167, 'Drugs properties'!$A:$A, 0), 0)), 4, 4, TRUE, "Drugs properties"))</f>
        <v>43.78</v>
      </c>
      <c r="AS167" s="98" cm="1">
        <f t="array" aca="1" ref="AS167" ca="1">INDIRECT(ADDRESS(CELL("row", INDEX('Drugs properties'!$A:$A, MATCH($D167, 'Drugs properties'!$A:$A, 0), 0)), 5, 4, TRUE, "Drugs properties"))</f>
        <v>4.67</v>
      </c>
      <c r="AT167" s="98" cm="1">
        <f t="array" aca="1" ref="AT167" ca="1">INDIRECT(ADDRESS(CELL("row", INDEX('Drugs properties'!$A:$A, MATCH($D167, 'Drugs properties'!$A:$A, 0), 0)), 6, 4, TRUE, "Drugs properties"))</f>
        <v>3</v>
      </c>
      <c r="AU167" s="98" cm="1">
        <f t="array" aca="1" ref="AU167" ca="1">INDIRECT(ADDRESS(CELL("row", INDEX('Drugs properties'!$A:$A, MATCH($D167, 'Drugs properties'!$A:$A, 0), 0)), 7, 4, TRUE, "Drugs properties"))</f>
        <v>1</v>
      </c>
      <c r="AV167" s="98" cm="1">
        <f t="array" aca="1" ref="AV167" ca="1">INDIRECT(ADDRESS(CELL("row", INDEX('Drugs properties'!$A:$A, MATCH($D167, 'Drugs properties'!$A:$A, 0), 0)), 8, 4, TRUE, "Drugs properties"))</f>
        <v>8</v>
      </c>
      <c r="AW167" s="98" cm="1">
        <f t="array" aca="1" ref="AW167" ca="1">INDIRECT(ADDRESS(CELL("row", INDEX('Drugs properties'!$A:$A, MATCH($D167, 'Drugs properties'!$A:$A, 0), 0)), 9, 4, TRUE, "Drugs properties"))</f>
        <v>34</v>
      </c>
      <c r="AX167" s="105" cm="1">
        <f t="array" aca="1" ref="AX167" ca="1">INDIRECT(ADDRESS(CELL("row", INDEX('Drugs properties'!$A:$A, MATCH($D167, 'Drugs properties'!$A:$A, 0), 0)), 11, 4, TRUE, "Drugs properties"))</f>
        <v>18116</v>
      </c>
      <c r="AY167" s="102" cm="1">
        <f t="array" aca="1" ref="AY167" ca="1">INDIRECT(ADDRESS(CELL("row", INDEX('Drugs properties'!$A:$A, MATCH($D167, 'Drugs properties'!$A:$A, 0), 0)), 12, 4, TRUE, "Drugs properties"))</f>
        <v>1613</v>
      </c>
      <c r="AZ167" s="102" cm="1">
        <f t="array" aca="1" ref="AZ167" ca="1">INDIRECT(ADDRESS(CELL("row", INDEX('Drugs properties'!$A:$A, MATCH($D167, 'Drugs properties'!$A:$A, 0), 0)), 13, 4, TRUE, "Drugs properties"))</f>
        <v>280</v>
      </c>
      <c r="BA167" s="109" cm="1">
        <f t="array" aca="1" ref="BA167" ca="1">INDIRECT(ADDRESS(CELL("row", INDEX('Drugs properties'!$A:$A, MATCH($D167, 'Drugs properties'!$A:$A, 0), 0)), 14, 4, TRUE, "Drugs properties"))</f>
        <v>21</v>
      </c>
    </row>
    <row r="168" spans="1:53" s="3" customFormat="1" ht="90" x14ac:dyDescent="0.25">
      <c r="A168" s="15">
        <v>166</v>
      </c>
      <c r="B168" s="15" t="s">
        <v>950</v>
      </c>
      <c r="C168" s="32">
        <v>25345436</v>
      </c>
      <c r="D168" s="80" t="s">
        <v>57</v>
      </c>
      <c r="E168" s="16">
        <v>400</v>
      </c>
      <c r="F168" s="16" t="s">
        <v>3180</v>
      </c>
      <c r="G168" s="16" t="s">
        <v>19</v>
      </c>
      <c r="H168" s="16"/>
      <c r="I168" s="16"/>
      <c r="J168" s="16"/>
      <c r="K168" s="16"/>
      <c r="L168" s="16" t="s">
        <v>89</v>
      </c>
      <c r="M168" s="35"/>
      <c r="N168" s="43">
        <v>30</v>
      </c>
      <c r="O168" s="17" t="s">
        <v>96</v>
      </c>
      <c r="P168" s="44" t="s">
        <v>1040</v>
      </c>
      <c r="Q168" s="49" t="s">
        <v>24</v>
      </c>
      <c r="R168" s="18" t="s">
        <v>1041</v>
      </c>
      <c r="S168" s="18"/>
      <c r="T168" s="50"/>
      <c r="U168" s="55" t="s">
        <v>323</v>
      </c>
      <c r="V168" s="19"/>
      <c r="W168" s="56" t="s">
        <v>203</v>
      </c>
      <c r="X168" s="61"/>
      <c r="Y168" s="20"/>
      <c r="Z168" s="20">
        <v>22</v>
      </c>
      <c r="AA168" s="20" t="s">
        <v>2150</v>
      </c>
      <c r="AB168" s="20"/>
      <c r="AC168" s="20">
        <v>4</v>
      </c>
      <c r="AD168" s="20">
        <v>0.9</v>
      </c>
      <c r="AE168" s="20">
        <v>9.4</v>
      </c>
      <c r="AF168" s="20"/>
      <c r="AG168" s="20"/>
      <c r="AH168" s="20"/>
      <c r="AI168" s="20"/>
      <c r="AJ168" s="62"/>
      <c r="AK168" s="67"/>
      <c r="AL168" s="21" t="s">
        <v>24</v>
      </c>
      <c r="AM168" s="21"/>
      <c r="AN168" s="68" t="s">
        <v>1042</v>
      </c>
      <c r="AO168" s="72"/>
      <c r="AP168" s="100" t="str" cm="1">
        <f t="array" aca="1" ref="AP168" ca="1">INDIRECT(ADDRESS(CELL("row", INDEX('Drugs properties'!$A:$A, MATCH($D168, 'Drugs properties'!$A:$A, 0), 0)), 2, 4, TRUE, "Drugs properties"))</f>
        <v>CN(C)C(=O)C(CCN1CCC(CC1)(C2=CC=C(C=C2)Cl)O)(C3=CC=CC=C3)C4=CC=CC=C4</v>
      </c>
      <c r="AQ168" s="98" cm="1">
        <f t="array" aca="1" ref="AQ168" ca="1">INDIRECT(ADDRESS(CELL("row", INDEX('Drugs properties'!$A:$A, MATCH($D168, 'Drugs properties'!$A:$A, 0), 0)), 3, 4, TRUE, "Drugs properties"))</f>
        <v>477.04</v>
      </c>
      <c r="AR168" s="98" cm="1">
        <f t="array" aca="1" ref="AR168" ca="1">INDIRECT(ADDRESS(CELL("row", INDEX('Drugs properties'!$A:$A, MATCH($D168, 'Drugs properties'!$A:$A, 0), 0)), 4, 4, TRUE, "Drugs properties"))</f>
        <v>43.78</v>
      </c>
      <c r="AS168" s="98" cm="1">
        <f t="array" aca="1" ref="AS168" ca="1">INDIRECT(ADDRESS(CELL("row", INDEX('Drugs properties'!$A:$A, MATCH($D168, 'Drugs properties'!$A:$A, 0), 0)), 5, 4, TRUE, "Drugs properties"))</f>
        <v>4.67</v>
      </c>
      <c r="AT168" s="98" cm="1">
        <f t="array" aca="1" ref="AT168" ca="1">INDIRECT(ADDRESS(CELL("row", INDEX('Drugs properties'!$A:$A, MATCH($D168, 'Drugs properties'!$A:$A, 0), 0)), 6, 4, TRUE, "Drugs properties"))</f>
        <v>3</v>
      </c>
      <c r="AU168" s="98" cm="1">
        <f t="array" aca="1" ref="AU168" ca="1">INDIRECT(ADDRESS(CELL("row", INDEX('Drugs properties'!$A:$A, MATCH($D168, 'Drugs properties'!$A:$A, 0), 0)), 7, 4, TRUE, "Drugs properties"))</f>
        <v>1</v>
      </c>
      <c r="AV168" s="98" cm="1">
        <f t="array" aca="1" ref="AV168" ca="1">INDIRECT(ADDRESS(CELL("row", INDEX('Drugs properties'!$A:$A, MATCH($D168, 'Drugs properties'!$A:$A, 0), 0)), 8, 4, TRUE, "Drugs properties"))</f>
        <v>8</v>
      </c>
      <c r="AW168" s="98" cm="1">
        <f t="array" aca="1" ref="AW168" ca="1">INDIRECT(ADDRESS(CELL("row", INDEX('Drugs properties'!$A:$A, MATCH($D168, 'Drugs properties'!$A:$A, 0), 0)), 9, 4, TRUE, "Drugs properties"))</f>
        <v>34</v>
      </c>
      <c r="AX168" s="105" cm="1">
        <f t="array" aca="1" ref="AX168" ca="1">INDIRECT(ADDRESS(CELL("row", INDEX('Drugs properties'!$A:$A, MATCH($D168, 'Drugs properties'!$A:$A, 0), 0)), 11, 4, TRUE, "Drugs properties"))</f>
        <v>18116</v>
      </c>
      <c r="AY168" s="102" cm="1">
        <f t="array" aca="1" ref="AY168" ca="1">INDIRECT(ADDRESS(CELL("row", INDEX('Drugs properties'!$A:$A, MATCH($D168, 'Drugs properties'!$A:$A, 0), 0)), 12, 4, TRUE, "Drugs properties"))</f>
        <v>1613</v>
      </c>
      <c r="AZ168" s="102" cm="1">
        <f t="array" aca="1" ref="AZ168" ca="1">INDIRECT(ADDRESS(CELL("row", INDEX('Drugs properties'!$A:$A, MATCH($D168, 'Drugs properties'!$A:$A, 0), 0)), 13, 4, TRUE, "Drugs properties"))</f>
        <v>280</v>
      </c>
      <c r="BA168" s="109" cm="1">
        <f t="array" aca="1" ref="BA168" ca="1">INDIRECT(ADDRESS(CELL("row", INDEX('Drugs properties'!$A:$A, MATCH($D168, 'Drugs properties'!$A:$A, 0), 0)), 14, 4, TRUE, "Drugs properties"))</f>
        <v>21</v>
      </c>
    </row>
    <row r="169" spans="1:53" s="3" customFormat="1" ht="135" x14ac:dyDescent="0.25">
      <c r="A169" s="15">
        <v>167</v>
      </c>
      <c r="B169" s="15" t="s">
        <v>950</v>
      </c>
      <c r="C169" s="32">
        <v>25345436</v>
      </c>
      <c r="D169" s="80" t="s">
        <v>57</v>
      </c>
      <c r="E169" s="16">
        <v>288</v>
      </c>
      <c r="F169" s="16" t="s">
        <v>3180</v>
      </c>
      <c r="G169" s="16" t="s">
        <v>19</v>
      </c>
      <c r="H169" s="16"/>
      <c r="I169" s="16"/>
      <c r="J169" s="16"/>
      <c r="K169" s="16"/>
      <c r="L169" s="16" t="s">
        <v>89</v>
      </c>
      <c r="M169" s="35"/>
      <c r="N169" s="43">
        <v>43</v>
      </c>
      <c r="O169" s="17" t="s">
        <v>100</v>
      </c>
      <c r="P169" s="44" t="s">
        <v>1040</v>
      </c>
      <c r="Q169" s="49"/>
      <c r="R169" s="18"/>
      <c r="S169" s="18"/>
      <c r="T169" s="50"/>
      <c r="U169" s="55">
        <v>130</v>
      </c>
      <c r="V169" s="19"/>
      <c r="W169" s="56">
        <v>684</v>
      </c>
      <c r="X169" s="61"/>
      <c r="Y169" s="20"/>
      <c r="Z169" s="20"/>
      <c r="AA169" s="20" t="s">
        <v>2150</v>
      </c>
      <c r="AB169" s="20"/>
      <c r="AC169" s="20">
        <v>3.6</v>
      </c>
      <c r="AD169" s="20">
        <v>1.3</v>
      </c>
      <c r="AE169" s="20">
        <v>9.4</v>
      </c>
      <c r="AF169" s="20"/>
      <c r="AG169" s="20"/>
      <c r="AH169" s="20"/>
      <c r="AI169" s="20"/>
      <c r="AJ169" s="62"/>
      <c r="AK169" s="67" t="s">
        <v>403</v>
      </c>
      <c r="AL169" s="21">
        <v>98</v>
      </c>
      <c r="AM169" s="21" t="s">
        <v>1044</v>
      </c>
      <c r="AN169" s="68"/>
      <c r="AO169" s="72"/>
      <c r="AP169" s="98" t="str" cm="1">
        <f t="array" aca="1" ref="AP169" ca="1">INDIRECT(ADDRESS(CELL("row", INDEX('Drugs properties'!$A:$A, MATCH($D169, 'Drugs properties'!$A:$A, 0), 0)), 2, 4, TRUE, "Drugs properties"))</f>
        <v>CN(C)C(=O)C(CCN1CCC(CC1)(C2=CC=C(C=C2)Cl)O)(C3=CC=CC=C3)C4=CC=CC=C4</v>
      </c>
      <c r="AQ169" s="98" cm="1">
        <f t="array" aca="1" ref="AQ169" ca="1">INDIRECT(ADDRESS(CELL("row", INDEX('Drugs properties'!$A:$A, MATCH($D169, 'Drugs properties'!$A:$A, 0), 0)), 3, 4, TRUE, "Drugs properties"))</f>
        <v>477.04</v>
      </c>
      <c r="AR169" s="98" cm="1">
        <f t="array" aca="1" ref="AR169" ca="1">INDIRECT(ADDRESS(CELL("row", INDEX('Drugs properties'!$A:$A, MATCH($D169, 'Drugs properties'!$A:$A, 0), 0)), 4, 4, TRUE, "Drugs properties"))</f>
        <v>43.78</v>
      </c>
      <c r="AS169" s="98" cm="1">
        <f t="array" aca="1" ref="AS169" ca="1">INDIRECT(ADDRESS(CELL("row", INDEX('Drugs properties'!$A:$A, MATCH($D169, 'Drugs properties'!$A:$A, 0), 0)), 5, 4, TRUE, "Drugs properties"))</f>
        <v>4.67</v>
      </c>
      <c r="AT169" s="98" cm="1">
        <f t="array" aca="1" ref="AT169" ca="1">INDIRECT(ADDRESS(CELL("row", INDEX('Drugs properties'!$A:$A, MATCH($D169, 'Drugs properties'!$A:$A, 0), 0)), 6, 4, TRUE, "Drugs properties"))</f>
        <v>3</v>
      </c>
      <c r="AU169" s="98" cm="1">
        <f t="array" aca="1" ref="AU169" ca="1">INDIRECT(ADDRESS(CELL("row", INDEX('Drugs properties'!$A:$A, MATCH($D169, 'Drugs properties'!$A:$A, 0), 0)), 7, 4, TRUE, "Drugs properties"))</f>
        <v>1</v>
      </c>
      <c r="AV169" s="98" cm="1">
        <f t="array" aca="1" ref="AV169" ca="1">INDIRECT(ADDRESS(CELL("row", INDEX('Drugs properties'!$A:$A, MATCH($D169, 'Drugs properties'!$A:$A, 0), 0)), 8, 4, TRUE, "Drugs properties"))</f>
        <v>8</v>
      </c>
      <c r="AW169" s="98" cm="1">
        <f t="array" aca="1" ref="AW169" ca="1">INDIRECT(ADDRESS(CELL("row", INDEX('Drugs properties'!$A:$A, MATCH($D169, 'Drugs properties'!$A:$A, 0), 0)), 9, 4, TRUE, "Drugs properties"))</f>
        <v>34</v>
      </c>
      <c r="AX169" s="105" cm="1">
        <f t="array" aca="1" ref="AX169" ca="1">INDIRECT(ADDRESS(CELL("row", INDEX('Drugs properties'!$A:$A, MATCH($D169, 'Drugs properties'!$A:$A, 0), 0)), 11, 4, TRUE, "Drugs properties"))</f>
        <v>18116</v>
      </c>
      <c r="AY169" s="102" cm="1">
        <f t="array" aca="1" ref="AY169" ca="1">INDIRECT(ADDRESS(CELL("row", INDEX('Drugs properties'!$A:$A, MATCH($D169, 'Drugs properties'!$A:$A, 0), 0)), 12, 4, TRUE, "Drugs properties"))</f>
        <v>1613</v>
      </c>
      <c r="AZ169" s="102" cm="1">
        <f t="array" aca="1" ref="AZ169" ca="1">INDIRECT(ADDRESS(CELL("row", INDEX('Drugs properties'!$A:$A, MATCH($D169, 'Drugs properties'!$A:$A, 0), 0)), 13, 4, TRUE, "Drugs properties"))</f>
        <v>280</v>
      </c>
      <c r="BA169" s="109" cm="1">
        <f t="array" aca="1" ref="BA169" ca="1">INDIRECT(ADDRESS(CELL("row", INDEX('Drugs properties'!$A:$A, MATCH($D169, 'Drugs properties'!$A:$A, 0), 0)), 14, 4, TRUE, "Drugs properties"))</f>
        <v>21</v>
      </c>
    </row>
    <row r="170" spans="1:53" s="3" customFormat="1" ht="150" x14ac:dyDescent="0.25">
      <c r="A170" s="15">
        <v>168</v>
      </c>
      <c r="B170" s="15" t="s">
        <v>950</v>
      </c>
      <c r="C170" s="32">
        <v>25345436</v>
      </c>
      <c r="D170" s="80" t="s">
        <v>57</v>
      </c>
      <c r="E170" s="16">
        <v>792</v>
      </c>
      <c r="F170" s="16" t="s">
        <v>3183</v>
      </c>
      <c r="G170" s="16" t="s">
        <v>19</v>
      </c>
      <c r="H170" s="16" t="s">
        <v>245</v>
      </c>
      <c r="I170" s="16"/>
      <c r="J170" s="16"/>
      <c r="K170" s="16"/>
      <c r="L170" s="16" t="s">
        <v>89</v>
      </c>
      <c r="M170" s="35"/>
      <c r="N170" s="43">
        <v>28</v>
      </c>
      <c r="O170" s="17" t="s">
        <v>96</v>
      </c>
      <c r="P170" s="44" t="s">
        <v>1046</v>
      </c>
      <c r="Q170" s="49"/>
      <c r="R170" s="18">
        <v>56</v>
      </c>
      <c r="S170" s="18"/>
      <c r="T170" s="50"/>
      <c r="U170" s="55" t="s">
        <v>1047</v>
      </c>
      <c r="V170" s="19" t="s">
        <v>1048</v>
      </c>
      <c r="W170" s="56" t="s">
        <v>1049</v>
      </c>
      <c r="X170" s="61"/>
      <c r="Y170" s="20"/>
      <c r="Z170" s="20" t="s">
        <v>1043</v>
      </c>
      <c r="AA170" s="20" t="s">
        <v>2150</v>
      </c>
      <c r="AB170" s="20"/>
      <c r="AC170" s="20" t="s">
        <v>2151</v>
      </c>
      <c r="AD170" s="20" t="s">
        <v>3448</v>
      </c>
      <c r="AE170" s="20" t="s">
        <v>2152</v>
      </c>
      <c r="AF170" s="20"/>
      <c r="AG170" s="20"/>
      <c r="AH170" s="20"/>
      <c r="AI170" s="20"/>
      <c r="AJ170" s="62"/>
      <c r="AK170" s="67" t="s">
        <v>404</v>
      </c>
      <c r="AL170" s="21" t="s">
        <v>1050</v>
      </c>
      <c r="AM170" s="21" t="s">
        <v>1051</v>
      </c>
      <c r="AN170" s="68"/>
      <c r="AO170" s="72" t="s">
        <v>1045</v>
      </c>
      <c r="AP170" s="98" t="str" cm="1">
        <f t="array" aca="1" ref="AP170" ca="1">INDIRECT(ADDRESS(CELL("row", INDEX('Drugs properties'!$A:$A, MATCH($D170, 'Drugs properties'!$A:$A, 0), 0)), 2, 4, TRUE, "Drugs properties"))</f>
        <v>CN(C)C(=O)C(CCN1CCC(CC1)(C2=CC=C(C=C2)Cl)O)(C3=CC=CC=C3)C4=CC=CC=C4</v>
      </c>
      <c r="AQ170" s="98" cm="1">
        <f t="array" aca="1" ref="AQ170" ca="1">INDIRECT(ADDRESS(CELL("row", INDEX('Drugs properties'!$A:$A, MATCH($D170, 'Drugs properties'!$A:$A, 0), 0)), 3, 4, TRUE, "Drugs properties"))</f>
        <v>477.04</v>
      </c>
      <c r="AR170" s="98" cm="1">
        <f t="array" aca="1" ref="AR170" ca="1">INDIRECT(ADDRESS(CELL("row", INDEX('Drugs properties'!$A:$A, MATCH($D170, 'Drugs properties'!$A:$A, 0), 0)), 4, 4, TRUE, "Drugs properties"))</f>
        <v>43.78</v>
      </c>
      <c r="AS170" s="98" cm="1">
        <f t="array" aca="1" ref="AS170" ca="1">INDIRECT(ADDRESS(CELL("row", INDEX('Drugs properties'!$A:$A, MATCH($D170, 'Drugs properties'!$A:$A, 0), 0)), 5, 4, TRUE, "Drugs properties"))</f>
        <v>4.67</v>
      </c>
      <c r="AT170" s="98" cm="1">
        <f t="array" aca="1" ref="AT170" ca="1">INDIRECT(ADDRESS(CELL("row", INDEX('Drugs properties'!$A:$A, MATCH($D170, 'Drugs properties'!$A:$A, 0), 0)), 6, 4, TRUE, "Drugs properties"))</f>
        <v>3</v>
      </c>
      <c r="AU170" s="98" cm="1">
        <f t="array" aca="1" ref="AU170" ca="1">INDIRECT(ADDRESS(CELL("row", INDEX('Drugs properties'!$A:$A, MATCH($D170, 'Drugs properties'!$A:$A, 0), 0)), 7, 4, TRUE, "Drugs properties"))</f>
        <v>1</v>
      </c>
      <c r="AV170" s="98" cm="1">
        <f t="array" aca="1" ref="AV170" ca="1">INDIRECT(ADDRESS(CELL("row", INDEX('Drugs properties'!$A:$A, MATCH($D170, 'Drugs properties'!$A:$A, 0), 0)), 8, 4, TRUE, "Drugs properties"))</f>
        <v>8</v>
      </c>
      <c r="AW170" s="98" cm="1">
        <f t="array" aca="1" ref="AW170" ca="1">INDIRECT(ADDRESS(CELL("row", INDEX('Drugs properties'!$A:$A, MATCH($D170, 'Drugs properties'!$A:$A, 0), 0)), 9, 4, TRUE, "Drugs properties"))</f>
        <v>34</v>
      </c>
      <c r="AX170" s="105" cm="1">
        <f t="array" aca="1" ref="AX170" ca="1">INDIRECT(ADDRESS(CELL("row", INDEX('Drugs properties'!$A:$A, MATCH($D170, 'Drugs properties'!$A:$A, 0), 0)), 11, 4, TRUE, "Drugs properties"))</f>
        <v>18116</v>
      </c>
      <c r="AY170" s="102" cm="1">
        <f t="array" aca="1" ref="AY170" ca="1">INDIRECT(ADDRESS(CELL("row", INDEX('Drugs properties'!$A:$A, MATCH($D170, 'Drugs properties'!$A:$A, 0), 0)), 12, 4, TRUE, "Drugs properties"))</f>
        <v>1613</v>
      </c>
      <c r="AZ170" s="102" cm="1">
        <f t="array" aca="1" ref="AZ170" ca="1">INDIRECT(ADDRESS(CELL("row", INDEX('Drugs properties'!$A:$A, MATCH($D170, 'Drugs properties'!$A:$A, 0), 0)), 13, 4, TRUE, "Drugs properties"))</f>
        <v>280</v>
      </c>
      <c r="BA170" s="109" cm="1">
        <f t="array" aca="1" ref="BA170" ca="1">INDIRECT(ADDRESS(CELL("row", INDEX('Drugs properties'!$A:$A, MATCH($D170, 'Drugs properties'!$A:$A, 0), 0)), 14, 4, TRUE, "Drugs properties"))</f>
        <v>21</v>
      </c>
    </row>
    <row r="171" spans="1:53" s="3" customFormat="1" ht="60" x14ac:dyDescent="0.25">
      <c r="A171" s="15">
        <v>169</v>
      </c>
      <c r="B171" s="15" t="s">
        <v>415</v>
      </c>
      <c r="C171" s="32">
        <v>25619672</v>
      </c>
      <c r="D171" s="80" t="s">
        <v>49</v>
      </c>
      <c r="E171" s="16" t="s">
        <v>911</v>
      </c>
      <c r="F171" s="16"/>
      <c r="G171" s="16" t="s">
        <v>19</v>
      </c>
      <c r="H171" s="16"/>
      <c r="I171" s="16"/>
      <c r="J171" s="16"/>
      <c r="K171" s="16"/>
      <c r="L171" s="16" t="s">
        <v>589</v>
      </c>
      <c r="M171" s="35"/>
      <c r="N171" s="43">
        <v>51</v>
      </c>
      <c r="O171" s="17" t="s">
        <v>100</v>
      </c>
      <c r="P171" s="44" t="s">
        <v>123</v>
      </c>
      <c r="Q171" s="49" t="s">
        <v>24</v>
      </c>
      <c r="R171" s="18"/>
      <c r="S171" s="18"/>
      <c r="T171" s="50"/>
      <c r="U171" s="55"/>
      <c r="V171" s="19"/>
      <c r="W171" s="56">
        <v>572</v>
      </c>
      <c r="X171" s="61"/>
      <c r="Y171" s="20"/>
      <c r="Z171" s="20"/>
      <c r="AA171" s="20"/>
      <c r="AB171" s="20"/>
      <c r="AC171" s="20"/>
      <c r="AD171" s="20"/>
      <c r="AE171" s="20"/>
      <c r="AF171" s="20"/>
      <c r="AG171" s="20"/>
      <c r="AH171" s="20"/>
      <c r="AI171" s="20"/>
      <c r="AJ171" s="62"/>
      <c r="AK171" s="67"/>
      <c r="AL171" s="21"/>
      <c r="AM171" s="21"/>
      <c r="AN171" s="68"/>
      <c r="AO171" s="72"/>
      <c r="AP171" s="100" t="str" cm="1">
        <f t="array" aca="1" ref="AP171" ca="1">INDIRECT(ADDRESS(CELL("row", INDEX('Drugs properties'!$A:$A, MATCH($D171, 'Drugs properties'!$A:$A, 0), 0)), 2, 4, TRUE, "Drugs properties"))</f>
        <v>CN(C)CCCC1(C2=C(CO1)C=C(C=C2)C#N)C3=CC=C(C=C3)F</v>
      </c>
      <c r="AQ171" s="98" cm="1">
        <f t="array" aca="1" ref="AQ171" ca="1">INDIRECT(ADDRESS(CELL("row", INDEX('Drugs properties'!$A:$A, MATCH($D171, 'Drugs properties'!$A:$A, 0), 0)), 3, 4, TRUE, "Drugs properties"))</f>
        <v>324.39</v>
      </c>
      <c r="AR171" s="98" cm="1">
        <f t="array" aca="1" ref="AR171" ca="1">INDIRECT(ADDRESS(CELL("row", INDEX('Drugs properties'!$A:$A, MATCH($D171, 'Drugs properties'!$A:$A, 0), 0)), 4, 4, TRUE, "Drugs properties"))</f>
        <v>36.26</v>
      </c>
      <c r="AS171" s="98" cm="1">
        <f t="array" aca="1" ref="AS171" ca="1">INDIRECT(ADDRESS(CELL("row", INDEX('Drugs properties'!$A:$A, MATCH($D171, 'Drugs properties'!$A:$A, 0), 0)), 5, 4, TRUE, "Drugs properties"))</f>
        <v>3.68</v>
      </c>
      <c r="AT171" s="98" cm="1">
        <f t="array" aca="1" ref="AT171" ca="1">INDIRECT(ADDRESS(CELL("row", INDEX('Drugs properties'!$A:$A, MATCH($D171, 'Drugs properties'!$A:$A, 0), 0)), 6, 4, TRUE, "Drugs properties"))</f>
        <v>4</v>
      </c>
      <c r="AU171" s="98" cm="1">
        <f t="array" aca="1" ref="AU171" ca="1">INDIRECT(ADDRESS(CELL("row", INDEX('Drugs properties'!$A:$A, MATCH($D171, 'Drugs properties'!$A:$A, 0), 0)), 7, 4, TRUE, "Drugs properties"))</f>
        <v>0</v>
      </c>
      <c r="AV171" s="98" cm="1">
        <f t="array" aca="1" ref="AV171" ca="1">INDIRECT(ADDRESS(CELL("row", INDEX('Drugs properties'!$A:$A, MATCH($D171, 'Drugs properties'!$A:$A, 0), 0)), 8, 4, TRUE, "Drugs properties"))</f>
        <v>5</v>
      </c>
      <c r="AW171" s="98" cm="1">
        <f t="array" aca="1" ref="AW171" ca="1">INDIRECT(ADDRESS(CELL("row", INDEX('Drugs properties'!$A:$A, MATCH($D171, 'Drugs properties'!$A:$A, 0), 0)), 9, 4, TRUE, "Drugs properties"))</f>
        <v>24</v>
      </c>
      <c r="AX171" s="105" cm="1">
        <f t="array" aca="1" ref="AX171" ca="1">INDIRECT(ADDRESS(CELL("row", INDEX('Drugs properties'!$A:$A, MATCH($D171, 'Drugs properties'!$A:$A, 0), 0)), 11, 4, TRUE, "Drugs properties"))</f>
        <v>44787</v>
      </c>
      <c r="AY171" s="102" cm="1">
        <f t="array" aca="1" ref="AY171" ca="1">INDIRECT(ADDRESS(CELL("row", INDEX('Drugs properties'!$A:$A, MATCH($D171, 'Drugs properties'!$A:$A, 0), 0)), 12, 4, TRUE, "Drugs properties"))</f>
        <v>6103</v>
      </c>
      <c r="AZ171" s="102" cm="1">
        <f t="array" aca="1" ref="AZ171" ca="1">INDIRECT(ADDRESS(CELL("row", INDEX('Drugs properties'!$A:$A, MATCH($D171, 'Drugs properties'!$A:$A, 0), 0)), 13, 4, TRUE, "Drugs properties"))</f>
        <v>332</v>
      </c>
      <c r="BA171" s="109" cm="1">
        <f t="array" aca="1" ref="BA171" ca="1">INDIRECT(ADDRESS(CELL("row", INDEX('Drugs properties'!$A:$A, MATCH($D171, 'Drugs properties'!$A:$A, 0), 0)), 14, 4, TRUE, "Drugs properties"))</f>
        <v>48</v>
      </c>
    </row>
    <row r="172" spans="1:53" s="3" customFormat="1" ht="90" x14ac:dyDescent="0.25">
      <c r="A172" s="15">
        <v>170</v>
      </c>
      <c r="B172" s="15" t="s">
        <v>415</v>
      </c>
      <c r="C172" s="32">
        <v>25619672</v>
      </c>
      <c r="D172" s="80" t="s">
        <v>49</v>
      </c>
      <c r="E172" s="16">
        <v>20</v>
      </c>
      <c r="F172" s="16"/>
      <c r="G172" s="16" t="s">
        <v>19</v>
      </c>
      <c r="H172" s="16" t="s">
        <v>416</v>
      </c>
      <c r="I172" s="16" t="s">
        <v>2153</v>
      </c>
      <c r="J172" s="16"/>
      <c r="K172" s="16" t="s">
        <v>19</v>
      </c>
      <c r="L172" s="16" t="s">
        <v>589</v>
      </c>
      <c r="M172" s="35"/>
      <c r="N172" s="43">
        <v>81</v>
      </c>
      <c r="O172" s="17" t="s">
        <v>100</v>
      </c>
      <c r="P172" s="44" t="s">
        <v>417</v>
      </c>
      <c r="Q172" s="49" t="s">
        <v>24</v>
      </c>
      <c r="R172" s="18"/>
      <c r="S172" s="18"/>
      <c r="T172" s="50"/>
      <c r="U172" s="55"/>
      <c r="V172" s="19"/>
      <c r="W172" s="56">
        <v>600</v>
      </c>
      <c r="X172" s="61"/>
      <c r="Y172" s="20"/>
      <c r="Z172" s="20"/>
      <c r="AA172" s="20"/>
      <c r="AB172" s="20"/>
      <c r="AC172" s="20"/>
      <c r="AD172" s="20"/>
      <c r="AE172" s="20"/>
      <c r="AF172" s="20"/>
      <c r="AG172" s="20"/>
      <c r="AH172" s="20"/>
      <c r="AI172" s="20"/>
      <c r="AJ172" s="62"/>
      <c r="AK172" s="67"/>
      <c r="AL172" s="21"/>
      <c r="AM172" s="21"/>
      <c r="AN172" s="68"/>
      <c r="AO172" s="72"/>
      <c r="AP172" s="98" t="str" cm="1">
        <f t="array" aca="1" ref="AP172" ca="1">INDIRECT(ADDRESS(CELL("row", INDEX('Drugs properties'!$A:$A, MATCH($D172, 'Drugs properties'!$A:$A, 0), 0)), 2, 4, TRUE, "Drugs properties"))</f>
        <v>CN(C)CCCC1(C2=C(CO1)C=C(C=C2)C#N)C3=CC=C(C=C3)F</v>
      </c>
      <c r="AQ172" s="98" cm="1">
        <f t="array" aca="1" ref="AQ172" ca="1">INDIRECT(ADDRESS(CELL("row", INDEX('Drugs properties'!$A:$A, MATCH($D172, 'Drugs properties'!$A:$A, 0), 0)), 3, 4, TRUE, "Drugs properties"))</f>
        <v>324.39</v>
      </c>
      <c r="AR172" s="98" cm="1">
        <f t="array" aca="1" ref="AR172" ca="1">INDIRECT(ADDRESS(CELL("row", INDEX('Drugs properties'!$A:$A, MATCH($D172, 'Drugs properties'!$A:$A, 0), 0)), 4, 4, TRUE, "Drugs properties"))</f>
        <v>36.26</v>
      </c>
      <c r="AS172" s="98" cm="1">
        <f t="array" aca="1" ref="AS172" ca="1">INDIRECT(ADDRESS(CELL("row", INDEX('Drugs properties'!$A:$A, MATCH($D172, 'Drugs properties'!$A:$A, 0), 0)), 5, 4, TRUE, "Drugs properties"))</f>
        <v>3.68</v>
      </c>
      <c r="AT172" s="98" cm="1">
        <f t="array" aca="1" ref="AT172" ca="1">INDIRECT(ADDRESS(CELL("row", INDEX('Drugs properties'!$A:$A, MATCH($D172, 'Drugs properties'!$A:$A, 0), 0)), 6, 4, TRUE, "Drugs properties"))</f>
        <v>4</v>
      </c>
      <c r="AU172" s="98" cm="1">
        <f t="array" aca="1" ref="AU172" ca="1">INDIRECT(ADDRESS(CELL("row", INDEX('Drugs properties'!$A:$A, MATCH($D172, 'Drugs properties'!$A:$A, 0), 0)), 7, 4, TRUE, "Drugs properties"))</f>
        <v>0</v>
      </c>
      <c r="AV172" s="98" cm="1">
        <f t="array" aca="1" ref="AV172" ca="1">INDIRECT(ADDRESS(CELL("row", INDEX('Drugs properties'!$A:$A, MATCH($D172, 'Drugs properties'!$A:$A, 0), 0)), 8, 4, TRUE, "Drugs properties"))</f>
        <v>5</v>
      </c>
      <c r="AW172" s="98" cm="1">
        <f t="array" aca="1" ref="AW172" ca="1">INDIRECT(ADDRESS(CELL("row", INDEX('Drugs properties'!$A:$A, MATCH($D172, 'Drugs properties'!$A:$A, 0), 0)), 9, 4, TRUE, "Drugs properties"))</f>
        <v>24</v>
      </c>
      <c r="AX172" s="105" cm="1">
        <f t="array" aca="1" ref="AX172" ca="1">INDIRECT(ADDRESS(CELL("row", INDEX('Drugs properties'!$A:$A, MATCH($D172, 'Drugs properties'!$A:$A, 0), 0)), 11, 4, TRUE, "Drugs properties"))</f>
        <v>44787</v>
      </c>
      <c r="AY172" s="102" cm="1">
        <f t="array" aca="1" ref="AY172" ca="1">INDIRECT(ADDRESS(CELL("row", INDEX('Drugs properties'!$A:$A, MATCH($D172, 'Drugs properties'!$A:$A, 0), 0)), 12, 4, TRUE, "Drugs properties"))</f>
        <v>6103</v>
      </c>
      <c r="AZ172" s="102" cm="1">
        <f t="array" aca="1" ref="AZ172" ca="1">INDIRECT(ADDRESS(CELL("row", INDEX('Drugs properties'!$A:$A, MATCH($D172, 'Drugs properties'!$A:$A, 0), 0)), 13, 4, TRUE, "Drugs properties"))</f>
        <v>332</v>
      </c>
      <c r="BA172" s="109" cm="1">
        <f t="array" aca="1" ref="BA172" ca="1">INDIRECT(ADDRESS(CELL("row", INDEX('Drugs properties'!$A:$A, MATCH($D172, 'Drugs properties'!$A:$A, 0), 0)), 14, 4, TRUE, "Drugs properties"))</f>
        <v>48</v>
      </c>
    </row>
    <row r="173" spans="1:53" s="3" customFormat="1" ht="120" x14ac:dyDescent="0.25">
      <c r="A173" s="15">
        <v>171</v>
      </c>
      <c r="B173" s="15" t="s">
        <v>550</v>
      </c>
      <c r="C173" s="32">
        <v>8551176</v>
      </c>
      <c r="D173" s="34" t="s">
        <v>1764</v>
      </c>
      <c r="E173" s="16">
        <v>5</v>
      </c>
      <c r="F173" s="16"/>
      <c r="G173" s="16" t="s">
        <v>19</v>
      </c>
      <c r="H173" s="16" t="s">
        <v>552</v>
      </c>
      <c r="I173" s="16">
        <v>5</v>
      </c>
      <c r="J173" s="16"/>
      <c r="K173" s="16" t="s">
        <v>19</v>
      </c>
      <c r="L173" s="16"/>
      <c r="M173" s="35"/>
      <c r="N173" s="43">
        <v>63</v>
      </c>
      <c r="O173" s="17" t="s">
        <v>100</v>
      </c>
      <c r="P173" s="44" t="s">
        <v>551</v>
      </c>
      <c r="Q173" s="49" t="s">
        <v>255</v>
      </c>
      <c r="R173" s="18">
        <v>44</v>
      </c>
      <c r="S173" s="18"/>
      <c r="T173" s="50">
        <v>39</v>
      </c>
      <c r="U173" s="55"/>
      <c r="V173" s="19"/>
      <c r="W173" s="56" t="s">
        <v>553</v>
      </c>
      <c r="X173" s="61"/>
      <c r="Y173" s="20"/>
      <c r="Z173" s="20"/>
      <c r="AA173" s="20"/>
      <c r="AB173" s="20"/>
      <c r="AC173" s="20" t="s">
        <v>73</v>
      </c>
      <c r="AD173" s="20" t="s">
        <v>73</v>
      </c>
      <c r="AE173" s="20" t="s">
        <v>73</v>
      </c>
      <c r="AF173" s="20"/>
      <c r="AG173" s="20"/>
      <c r="AH173" s="20"/>
      <c r="AI173" s="20"/>
      <c r="AJ173" s="62"/>
      <c r="AK173" s="67" t="s">
        <v>1054</v>
      </c>
      <c r="AL173" s="21"/>
      <c r="AM173" s="81" t="s">
        <v>1052</v>
      </c>
      <c r="AN173" s="68" t="s">
        <v>1053</v>
      </c>
      <c r="AO173" s="72"/>
      <c r="AP173" s="98" t="str" cm="1">
        <f t="array" aca="1" ref="AP173" ca="1">INDIRECT(ADDRESS(CELL("row", INDEX('Drugs properties'!$A:$A, MATCH($D173, 'Drugs properties'!$A:$A, 0), 0)), 2, 4, TRUE, "Drugs properties"))</f>
        <v>CCOC(=O)C(CCC1=CC=CC=C1)NC(C)C(=O)N2CCCC2C(=O)O</v>
      </c>
      <c r="AQ173" s="98" cm="1">
        <f t="array" aca="1" ref="AQ173" ca="1">INDIRECT(ADDRESS(CELL("row", INDEX('Drugs properties'!$A:$A, MATCH($D173, 'Drugs properties'!$A:$A, 0), 0)), 3, 4, TRUE, "Drugs properties"))</f>
        <v>376.45</v>
      </c>
      <c r="AR173" s="98" cm="1">
        <f t="array" aca="1" ref="AR173" ca="1">INDIRECT(ADDRESS(CELL("row", INDEX('Drugs properties'!$A:$A, MATCH($D173, 'Drugs properties'!$A:$A, 0), 0)), 4, 4, TRUE, "Drugs properties"))</f>
        <v>95.94</v>
      </c>
      <c r="AS173" s="98" cm="1">
        <f t="array" aca="1" ref="AS173" ca="1">INDIRECT(ADDRESS(CELL("row", INDEX('Drugs properties'!$A:$A, MATCH($D173, 'Drugs properties'!$A:$A, 0), 0)), 5, 4, TRUE, "Drugs properties"))</f>
        <v>1.56</v>
      </c>
      <c r="AT173" s="98" cm="1">
        <f t="array" aca="1" ref="AT173" ca="1">INDIRECT(ADDRESS(CELL("row", INDEX('Drugs properties'!$A:$A, MATCH($D173, 'Drugs properties'!$A:$A, 0), 0)), 6, 4, TRUE, "Drugs properties"))</f>
        <v>6</v>
      </c>
      <c r="AU173" s="98" cm="1">
        <f t="array" aca="1" ref="AU173" ca="1">INDIRECT(ADDRESS(CELL("row", INDEX('Drugs properties'!$A:$A, MATCH($D173, 'Drugs properties'!$A:$A, 0), 0)), 7, 4, TRUE, "Drugs properties"))</f>
        <v>2</v>
      </c>
      <c r="AV173" s="98" cm="1">
        <f t="array" aca="1" ref="AV173" ca="1">INDIRECT(ADDRESS(CELL("row", INDEX('Drugs properties'!$A:$A, MATCH($D173, 'Drugs properties'!$A:$A, 0), 0)), 8, 4, TRUE, "Drugs properties"))</f>
        <v>11</v>
      </c>
      <c r="AW173" s="98" cm="1">
        <f t="array" aca="1" ref="AW173" ca="1">INDIRECT(ADDRESS(CELL("row", INDEX('Drugs properties'!$A:$A, MATCH($D173, 'Drugs properties'!$A:$A, 0), 0)), 9, 4, TRUE, "Drugs properties"))</f>
        <v>27</v>
      </c>
      <c r="AX173" s="105" cm="1">
        <f t="array" aca="1" ref="AX173" ca="1">INDIRECT(ADDRESS(CELL("row", INDEX('Drugs properties'!$A:$A, MATCH($D173, 'Drugs properties'!$A:$A, 0), 0)), 11, 4, TRUE, "Drugs properties"))</f>
        <v>23477</v>
      </c>
      <c r="AY173" s="102" cm="1">
        <f t="array" aca="1" ref="AY173" ca="1">INDIRECT(ADDRESS(CELL("row", INDEX('Drugs properties'!$A:$A, MATCH($D173, 'Drugs properties'!$A:$A, 0), 0)), 12, 4, TRUE, "Drugs properties"))</f>
        <v>3341</v>
      </c>
      <c r="AZ173" s="102" cm="1">
        <f t="array" aca="1" ref="AZ173" ca="1">INDIRECT(ADDRESS(CELL("row", INDEX('Drugs properties'!$A:$A, MATCH($D173, 'Drugs properties'!$A:$A, 0), 0)), 13, 4, TRUE, "Drugs properties"))</f>
        <v>9</v>
      </c>
      <c r="BA173" s="109" cm="1">
        <f t="array" aca="1" ref="BA173" ca="1">INDIRECT(ADDRESS(CELL("row", INDEX('Drugs properties'!$A:$A, MATCH($D173, 'Drugs properties'!$A:$A, 0), 0)), 14, 4, TRUE, "Drugs properties"))</f>
        <v>2</v>
      </c>
    </row>
    <row r="174" spans="1:53" s="3" customFormat="1" ht="195" x14ac:dyDescent="0.25">
      <c r="A174" s="15">
        <v>172</v>
      </c>
      <c r="B174" s="85" t="s">
        <v>952</v>
      </c>
      <c r="C174" s="32">
        <v>21075583</v>
      </c>
      <c r="D174" s="80" t="s">
        <v>49</v>
      </c>
      <c r="E174" s="16">
        <v>60</v>
      </c>
      <c r="F174" s="16"/>
      <c r="G174" s="16" t="s">
        <v>19</v>
      </c>
      <c r="H174" s="16" t="s">
        <v>419</v>
      </c>
      <c r="I174" s="90">
        <v>1000</v>
      </c>
      <c r="J174" s="16" t="s">
        <v>1055</v>
      </c>
      <c r="K174" s="16" t="s">
        <v>19</v>
      </c>
      <c r="L174" s="16"/>
      <c r="M174" s="35"/>
      <c r="N174" s="43">
        <v>65</v>
      </c>
      <c r="O174" s="17" t="s">
        <v>96</v>
      </c>
      <c r="P174" s="44" t="s">
        <v>418</v>
      </c>
      <c r="Q174" s="49" t="s">
        <v>24</v>
      </c>
      <c r="R174" s="18"/>
      <c r="S174" s="18"/>
      <c r="T174" s="50"/>
      <c r="U174" s="55"/>
      <c r="V174" s="19"/>
      <c r="W174" s="56">
        <v>600</v>
      </c>
      <c r="X174" s="61">
        <v>234</v>
      </c>
      <c r="Y174" s="20"/>
      <c r="Z174" s="20"/>
      <c r="AA174" s="20"/>
      <c r="AB174" s="20">
        <v>143</v>
      </c>
      <c r="AC174" s="20">
        <v>3.5</v>
      </c>
      <c r="AD174" s="20"/>
      <c r="AE174" s="20"/>
      <c r="AF174" s="20">
        <v>103</v>
      </c>
      <c r="AG174" s="20">
        <v>24</v>
      </c>
      <c r="AH174" s="20"/>
      <c r="AI174" s="20">
        <v>11</v>
      </c>
      <c r="AJ174" s="62">
        <v>0.87</v>
      </c>
      <c r="AK174" s="67" t="s">
        <v>2154</v>
      </c>
      <c r="AL174" s="21"/>
      <c r="AM174" s="21"/>
      <c r="AN174" s="68" t="s">
        <v>1056</v>
      </c>
      <c r="AO174" s="72"/>
      <c r="AP174" s="98" t="str" cm="1">
        <f t="array" aca="1" ref="AP174" ca="1">INDIRECT(ADDRESS(CELL("row", INDEX('Drugs properties'!$A:$A, MATCH($D174, 'Drugs properties'!$A:$A, 0), 0)), 2, 4, TRUE, "Drugs properties"))</f>
        <v>CN(C)CCCC1(C2=C(CO1)C=C(C=C2)C#N)C3=CC=C(C=C3)F</v>
      </c>
      <c r="AQ174" s="98" cm="1">
        <f t="array" aca="1" ref="AQ174" ca="1">INDIRECT(ADDRESS(CELL("row", INDEX('Drugs properties'!$A:$A, MATCH($D174, 'Drugs properties'!$A:$A, 0), 0)), 3, 4, TRUE, "Drugs properties"))</f>
        <v>324.39</v>
      </c>
      <c r="AR174" s="98" cm="1">
        <f t="array" aca="1" ref="AR174" ca="1">INDIRECT(ADDRESS(CELL("row", INDEX('Drugs properties'!$A:$A, MATCH($D174, 'Drugs properties'!$A:$A, 0), 0)), 4, 4, TRUE, "Drugs properties"))</f>
        <v>36.26</v>
      </c>
      <c r="AS174" s="98" cm="1">
        <f t="array" aca="1" ref="AS174" ca="1">INDIRECT(ADDRESS(CELL("row", INDEX('Drugs properties'!$A:$A, MATCH($D174, 'Drugs properties'!$A:$A, 0), 0)), 5, 4, TRUE, "Drugs properties"))</f>
        <v>3.68</v>
      </c>
      <c r="AT174" s="98" cm="1">
        <f t="array" aca="1" ref="AT174" ca="1">INDIRECT(ADDRESS(CELL("row", INDEX('Drugs properties'!$A:$A, MATCH($D174, 'Drugs properties'!$A:$A, 0), 0)), 6, 4, TRUE, "Drugs properties"))</f>
        <v>4</v>
      </c>
      <c r="AU174" s="98" cm="1">
        <f t="array" aca="1" ref="AU174" ca="1">INDIRECT(ADDRESS(CELL("row", INDEX('Drugs properties'!$A:$A, MATCH($D174, 'Drugs properties'!$A:$A, 0), 0)), 7, 4, TRUE, "Drugs properties"))</f>
        <v>0</v>
      </c>
      <c r="AV174" s="98" cm="1">
        <f t="array" aca="1" ref="AV174" ca="1">INDIRECT(ADDRESS(CELL("row", INDEX('Drugs properties'!$A:$A, MATCH($D174, 'Drugs properties'!$A:$A, 0), 0)), 8, 4, TRUE, "Drugs properties"))</f>
        <v>5</v>
      </c>
      <c r="AW174" s="98" cm="1">
        <f t="array" aca="1" ref="AW174" ca="1">INDIRECT(ADDRESS(CELL("row", INDEX('Drugs properties'!$A:$A, MATCH($D174, 'Drugs properties'!$A:$A, 0), 0)), 9, 4, TRUE, "Drugs properties"))</f>
        <v>24</v>
      </c>
      <c r="AX174" s="105" cm="1">
        <f t="array" aca="1" ref="AX174" ca="1">INDIRECT(ADDRESS(CELL("row", INDEX('Drugs properties'!$A:$A, MATCH($D174, 'Drugs properties'!$A:$A, 0), 0)), 11, 4, TRUE, "Drugs properties"))</f>
        <v>44787</v>
      </c>
      <c r="AY174" s="102" cm="1">
        <f t="array" aca="1" ref="AY174" ca="1">INDIRECT(ADDRESS(CELL("row", INDEX('Drugs properties'!$A:$A, MATCH($D174, 'Drugs properties'!$A:$A, 0), 0)), 12, 4, TRUE, "Drugs properties"))</f>
        <v>6103</v>
      </c>
      <c r="AZ174" s="102" cm="1">
        <f t="array" aca="1" ref="AZ174" ca="1">INDIRECT(ADDRESS(CELL("row", INDEX('Drugs properties'!$A:$A, MATCH($D174, 'Drugs properties'!$A:$A, 0), 0)), 13, 4, TRUE, "Drugs properties"))</f>
        <v>332</v>
      </c>
      <c r="BA174" s="109" cm="1">
        <f t="array" aca="1" ref="BA174" ca="1">INDIRECT(ADDRESS(CELL("row", INDEX('Drugs properties'!$A:$A, MATCH($D174, 'Drugs properties'!$A:$A, 0), 0)), 14, 4, TRUE, "Drugs properties"))</f>
        <v>48</v>
      </c>
    </row>
    <row r="175" spans="1:53" s="3" customFormat="1" ht="90" x14ac:dyDescent="0.25">
      <c r="A175" s="15">
        <v>173</v>
      </c>
      <c r="B175" s="15" t="s">
        <v>432</v>
      </c>
      <c r="C175" s="32">
        <v>30697438</v>
      </c>
      <c r="D175" s="34" t="s">
        <v>69</v>
      </c>
      <c r="E175" s="90"/>
      <c r="F175" s="16" t="s">
        <v>439</v>
      </c>
      <c r="G175" s="16" t="s">
        <v>26</v>
      </c>
      <c r="H175" s="16" t="s">
        <v>1057</v>
      </c>
      <c r="I175" s="16" t="s">
        <v>3522</v>
      </c>
      <c r="J175" s="16" t="s">
        <v>2155</v>
      </c>
      <c r="K175" s="16" t="s">
        <v>1058</v>
      </c>
      <c r="L175" s="16"/>
      <c r="M175" s="35"/>
      <c r="N175" s="43">
        <v>85</v>
      </c>
      <c r="O175" s="17" t="s">
        <v>100</v>
      </c>
      <c r="P175" s="44" t="s">
        <v>433</v>
      </c>
      <c r="Q175" s="49" t="s">
        <v>434</v>
      </c>
      <c r="R175" s="18" t="s">
        <v>437</v>
      </c>
      <c r="S175" s="18"/>
      <c r="T175" s="50"/>
      <c r="U175" s="55"/>
      <c r="V175" s="19" t="s">
        <v>436</v>
      </c>
      <c r="W175" s="56" t="s">
        <v>435</v>
      </c>
      <c r="X175" s="61"/>
      <c r="Y175" s="20">
        <v>7.48</v>
      </c>
      <c r="Z175" s="20"/>
      <c r="AA175" s="20"/>
      <c r="AB175" s="20"/>
      <c r="AC175" s="20">
        <v>3.3</v>
      </c>
      <c r="AD175" s="20">
        <v>0.94</v>
      </c>
      <c r="AE175" s="20">
        <v>0.76</v>
      </c>
      <c r="AF175" s="20"/>
      <c r="AG175" s="20"/>
      <c r="AH175" s="20"/>
      <c r="AI175" s="20"/>
      <c r="AJ175" s="62"/>
      <c r="AK175" s="67"/>
      <c r="AL175" s="21" t="s">
        <v>24</v>
      </c>
      <c r="AM175" s="21"/>
      <c r="AN175" s="68" t="s">
        <v>1059</v>
      </c>
      <c r="AO175" s="72"/>
      <c r="AP175" s="98" t="str" cm="1">
        <f t="array" aca="1" ref="AP175" ca="1">INDIRECT(ADDRESS(CELL("row", INDEX('Drugs properties'!$A:$A, MATCH($D175, 'Drugs properties'!$A:$A, 0), 0)), 2, 4, TRUE, "Drugs properties"))</f>
        <v>CCCCC1=C(C2=CC=CC=C2O1)C(=O)C3=CC(=C(C(=C3)I)OCCN(CC)CC)I</v>
      </c>
      <c r="AQ175" s="98" cm="1">
        <f t="array" aca="1" ref="AQ175" ca="1">INDIRECT(ADDRESS(CELL("row", INDEX('Drugs properties'!$A:$A, MATCH($D175, 'Drugs properties'!$A:$A, 0), 0)), 3, 4, TRUE, "Drugs properties"))</f>
        <v>645.30999999999995</v>
      </c>
      <c r="AR175" s="98" cm="1">
        <f t="array" aca="1" ref="AR175" ca="1">INDIRECT(ADDRESS(CELL("row", INDEX('Drugs properties'!$A:$A, MATCH($D175, 'Drugs properties'!$A:$A, 0), 0)), 4, 4, TRUE, "Drugs properties"))</f>
        <v>42.68</v>
      </c>
      <c r="AS175" s="98" cm="1">
        <f t="array" aca="1" ref="AS175" ca="1">INDIRECT(ADDRESS(CELL("row", INDEX('Drugs properties'!$A:$A, MATCH($D175, 'Drugs properties'!$A:$A, 0), 0)), 5, 4, TRUE, "Drugs properties"))</f>
        <v>6.49</v>
      </c>
      <c r="AT175" s="98" cm="1">
        <f t="array" aca="1" ref="AT175" ca="1">INDIRECT(ADDRESS(CELL("row", INDEX('Drugs properties'!$A:$A, MATCH($D175, 'Drugs properties'!$A:$A, 0), 0)), 6, 4, TRUE, "Drugs properties"))</f>
        <v>4</v>
      </c>
      <c r="AU175" s="98" cm="1">
        <f t="array" aca="1" ref="AU175" ca="1">INDIRECT(ADDRESS(CELL("row", INDEX('Drugs properties'!$A:$A, MATCH($D175, 'Drugs properties'!$A:$A, 0), 0)), 7, 4, TRUE, "Drugs properties"))</f>
        <v>0</v>
      </c>
      <c r="AV175" s="98" cm="1">
        <f t="array" aca="1" ref="AV175" ca="1">INDIRECT(ADDRESS(CELL("row", INDEX('Drugs properties'!$A:$A, MATCH($D175, 'Drugs properties'!$A:$A, 0), 0)), 8, 4, TRUE, "Drugs properties"))</f>
        <v>11</v>
      </c>
      <c r="AW175" s="98" cm="1">
        <f t="array" aca="1" ref="AW175" ca="1">INDIRECT(ADDRESS(CELL("row", INDEX('Drugs properties'!$A:$A, MATCH($D175, 'Drugs properties'!$A:$A, 0), 0)), 9, 4, TRUE, "Drugs properties"))</f>
        <v>31</v>
      </c>
      <c r="AX175" s="105" cm="1">
        <f t="array" aca="1" ref="AX175" ca="1">INDIRECT(ADDRESS(CELL("row", INDEX('Drugs properties'!$A:$A, MATCH($D175, 'Drugs properties'!$A:$A, 0), 0)), 11, 4, TRUE, "Drugs properties"))</f>
        <v>33532</v>
      </c>
      <c r="AY175" s="102" cm="1">
        <f t="array" aca="1" ref="AY175" ca="1">INDIRECT(ADDRESS(CELL("row", INDEX('Drugs properties'!$A:$A, MATCH($D175, 'Drugs properties'!$A:$A, 0), 0)), 12, 4, TRUE, "Drugs properties"))</f>
        <v>9543</v>
      </c>
      <c r="AZ175" s="102" cm="1">
        <f t="array" aca="1" ref="AZ175" ca="1">INDIRECT(ADDRESS(CELL("row", INDEX('Drugs properties'!$A:$A, MATCH($D175, 'Drugs properties'!$A:$A, 0), 0)), 13, 4, TRUE, "Drugs properties"))</f>
        <v>845</v>
      </c>
      <c r="BA175" s="109" cm="1">
        <f t="array" aca="1" ref="BA175" ca="1">INDIRECT(ADDRESS(CELL("row", INDEX('Drugs properties'!$A:$A, MATCH($D175, 'Drugs properties'!$A:$A, 0), 0)), 14, 4, TRUE, "Drugs properties"))</f>
        <v>56</v>
      </c>
    </row>
    <row r="176" spans="1:53" s="3" customFormat="1" ht="90" x14ac:dyDescent="0.25">
      <c r="A176" s="15">
        <v>174</v>
      </c>
      <c r="B176" s="15" t="s">
        <v>420</v>
      </c>
      <c r="C176" s="32">
        <v>23896010</v>
      </c>
      <c r="D176" s="34" t="s">
        <v>49</v>
      </c>
      <c r="E176" s="16">
        <v>40</v>
      </c>
      <c r="F176" s="16"/>
      <c r="G176" s="16" t="s">
        <v>19</v>
      </c>
      <c r="H176" s="16" t="s">
        <v>421</v>
      </c>
      <c r="I176" s="16">
        <v>75</v>
      </c>
      <c r="J176" s="16" t="s">
        <v>3336</v>
      </c>
      <c r="K176" s="16"/>
      <c r="L176" s="16"/>
      <c r="M176" s="35"/>
      <c r="N176" s="43">
        <v>89</v>
      </c>
      <c r="O176" s="17" t="s">
        <v>100</v>
      </c>
      <c r="P176" s="44" t="s">
        <v>1061</v>
      </c>
      <c r="Q176" s="49" t="s">
        <v>24</v>
      </c>
      <c r="R176" s="18"/>
      <c r="S176" s="18"/>
      <c r="T176" s="50"/>
      <c r="U176" s="55"/>
      <c r="V176" s="19"/>
      <c r="W176" s="56">
        <v>650</v>
      </c>
      <c r="X176" s="61"/>
      <c r="Y176" s="20"/>
      <c r="Z176" s="20"/>
      <c r="AA176" s="20"/>
      <c r="AB176" s="20">
        <v>137</v>
      </c>
      <c r="AC176" s="20">
        <v>3.9</v>
      </c>
      <c r="AD176" s="20">
        <v>0.85</v>
      </c>
      <c r="AE176" s="20"/>
      <c r="AF176" s="20"/>
      <c r="AG176" s="20"/>
      <c r="AH176" s="20"/>
      <c r="AI176" s="20"/>
      <c r="AJ176" s="62">
        <v>1</v>
      </c>
      <c r="AK176" s="67" t="s">
        <v>422</v>
      </c>
      <c r="AL176" s="21" t="s">
        <v>24</v>
      </c>
      <c r="AM176" s="21" t="s">
        <v>274</v>
      </c>
      <c r="AN176" s="68" t="s">
        <v>1060</v>
      </c>
      <c r="AO176" s="72"/>
      <c r="AP176" s="98" t="str" cm="1">
        <f t="array" aca="1" ref="AP176" ca="1">INDIRECT(ADDRESS(CELL("row", INDEX('Drugs properties'!$A:$A, MATCH($D176, 'Drugs properties'!$A:$A, 0), 0)), 2, 4, TRUE, "Drugs properties"))</f>
        <v>CN(C)CCCC1(C2=C(CO1)C=C(C=C2)C#N)C3=CC=C(C=C3)F</v>
      </c>
      <c r="AQ176" s="98" cm="1">
        <f t="array" aca="1" ref="AQ176" ca="1">INDIRECT(ADDRESS(CELL("row", INDEX('Drugs properties'!$A:$A, MATCH($D176, 'Drugs properties'!$A:$A, 0), 0)), 3, 4, TRUE, "Drugs properties"))</f>
        <v>324.39</v>
      </c>
      <c r="AR176" s="98" cm="1">
        <f t="array" aca="1" ref="AR176" ca="1">INDIRECT(ADDRESS(CELL("row", INDEX('Drugs properties'!$A:$A, MATCH($D176, 'Drugs properties'!$A:$A, 0), 0)), 4, 4, TRUE, "Drugs properties"))</f>
        <v>36.26</v>
      </c>
      <c r="AS176" s="98" cm="1">
        <f t="array" aca="1" ref="AS176" ca="1">INDIRECT(ADDRESS(CELL("row", INDEX('Drugs properties'!$A:$A, MATCH($D176, 'Drugs properties'!$A:$A, 0), 0)), 5, 4, TRUE, "Drugs properties"))</f>
        <v>3.68</v>
      </c>
      <c r="AT176" s="98" cm="1">
        <f t="array" aca="1" ref="AT176" ca="1">INDIRECT(ADDRESS(CELL("row", INDEX('Drugs properties'!$A:$A, MATCH($D176, 'Drugs properties'!$A:$A, 0), 0)), 6, 4, TRUE, "Drugs properties"))</f>
        <v>4</v>
      </c>
      <c r="AU176" s="98" cm="1">
        <f t="array" aca="1" ref="AU176" ca="1">INDIRECT(ADDRESS(CELL("row", INDEX('Drugs properties'!$A:$A, MATCH($D176, 'Drugs properties'!$A:$A, 0), 0)), 7, 4, TRUE, "Drugs properties"))</f>
        <v>0</v>
      </c>
      <c r="AV176" s="98" cm="1">
        <f t="array" aca="1" ref="AV176" ca="1">INDIRECT(ADDRESS(CELL("row", INDEX('Drugs properties'!$A:$A, MATCH($D176, 'Drugs properties'!$A:$A, 0), 0)), 8, 4, TRUE, "Drugs properties"))</f>
        <v>5</v>
      </c>
      <c r="AW176" s="98" cm="1">
        <f t="array" aca="1" ref="AW176" ca="1">INDIRECT(ADDRESS(CELL("row", INDEX('Drugs properties'!$A:$A, MATCH($D176, 'Drugs properties'!$A:$A, 0), 0)), 9, 4, TRUE, "Drugs properties"))</f>
        <v>24</v>
      </c>
      <c r="AX176" s="105" cm="1">
        <f t="array" aca="1" ref="AX176" ca="1">INDIRECT(ADDRESS(CELL("row", INDEX('Drugs properties'!$A:$A, MATCH($D176, 'Drugs properties'!$A:$A, 0), 0)), 11, 4, TRUE, "Drugs properties"))</f>
        <v>44787</v>
      </c>
      <c r="AY176" s="102" cm="1">
        <f t="array" aca="1" ref="AY176" ca="1">INDIRECT(ADDRESS(CELL("row", INDEX('Drugs properties'!$A:$A, MATCH($D176, 'Drugs properties'!$A:$A, 0), 0)), 12, 4, TRUE, "Drugs properties"))</f>
        <v>6103</v>
      </c>
      <c r="AZ176" s="102" cm="1">
        <f t="array" aca="1" ref="AZ176" ca="1">INDIRECT(ADDRESS(CELL("row", INDEX('Drugs properties'!$A:$A, MATCH($D176, 'Drugs properties'!$A:$A, 0), 0)), 13, 4, TRUE, "Drugs properties"))</f>
        <v>332</v>
      </c>
      <c r="BA176" s="109" cm="1">
        <f t="array" aca="1" ref="BA176" ca="1">INDIRECT(ADDRESS(CELL("row", INDEX('Drugs properties'!$A:$A, MATCH($D176, 'Drugs properties'!$A:$A, 0), 0)), 14, 4, TRUE, "Drugs properties"))</f>
        <v>48</v>
      </c>
    </row>
    <row r="177" spans="1:53" s="3" customFormat="1" ht="270" x14ac:dyDescent="0.25">
      <c r="A177" s="15">
        <v>175</v>
      </c>
      <c r="B177" s="15" t="s">
        <v>533</v>
      </c>
      <c r="C177" s="32">
        <v>10750939</v>
      </c>
      <c r="D177" s="34" t="s">
        <v>39</v>
      </c>
      <c r="E177" s="16" t="s">
        <v>911</v>
      </c>
      <c r="F177" s="16"/>
      <c r="G177" s="16"/>
      <c r="H177" s="16" t="s">
        <v>1063</v>
      </c>
      <c r="I177" s="16"/>
      <c r="J177" s="16"/>
      <c r="K177" s="16"/>
      <c r="L177" s="16"/>
      <c r="M177" s="35"/>
      <c r="N177" s="43">
        <v>57</v>
      </c>
      <c r="O177" s="17" t="s">
        <v>100</v>
      </c>
      <c r="P177" s="44" t="s">
        <v>1062</v>
      </c>
      <c r="Q177" s="49" t="s">
        <v>24</v>
      </c>
      <c r="R177" s="18"/>
      <c r="S177" s="18"/>
      <c r="T177" s="50"/>
      <c r="U177" s="55">
        <v>76</v>
      </c>
      <c r="V177" s="19">
        <v>632</v>
      </c>
      <c r="W177" s="56">
        <v>482</v>
      </c>
      <c r="X177" s="61"/>
      <c r="Y177" s="20"/>
      <c r="Z177" s="20"/>
      <c r="AA177" s="20"/>
      <c r="AB177" s="20"/>
      <c r="AC177" s="20">
        <v>3.1</v>
      </c>
      <c r="AD177" s="20"/>
      <c r="AE177" s="20"/>
      <c r="AF177" s="20"/>
      <c r="AG177" s="20"/>
      <c r="AH177" s="20"/>
      <c r="AI177" s="20"/>
      <c r="AJ177" s="62"/>
      <c r="AK177" s="67" t="s">
        <v>1064</v>
      </c>
      <c r="AL177" s="21"/>
      <c r="AM177" s="21"/>
      <c r="AN177" s="68" t="s">
        <v>1065</v>
      </c>
      <c r="AO177" s="72" t="s">
        <v>534</v>
      </c>
      <c r="AP177" s="100" t="str" cm="1">
        <f t="array" aca="1" ref="AP177" ca="1">INDIRECT(ADDRESS(CELL("row", INDEX('Drugs properties'!$A:$A, MATCH($D177, 'Drugs properties'!$A:$A, 0), 0)), 2, 4, TRUE, "Drugs properties"))</f>
        <v>C1=CC(=C(C=C1F)F)C(CN2C=NC=N2)(CN3C=NC=N3)O</v>
      </c>
      <c r="AQ177" s="98" cm="1">
        <f t="array" aca="1" ref="AQ177" ca="1">INDIRECT(ADDRESS(CELL("row", INDEX('Drugs properties'!$A:$A, MATCH($D177, 'Drugs properties'!$A:$A, 0), 0)), 3, 4, TRUE, "Drugs properties"))</f>
        <v>306.27</v>
      </c>
      <c r="AR177" s="98" cm="1">
        <f t="array" aca="1" ref="AR177" ca="1">INDIRECT(ADDRESS(CELL("row", INDEX('Drugs properties'!$A:$A, MATCH($D177, 'Drugs properties'!$A:$A, 0), 0)), 4, 4, TRUE, "Drugs properties"))</f>
        <v>81.650000000000006</v>
      </c>
      <c r="AS177" s="98" cm="1">
        <f t="array" aca="1" ref="AS177" ca="1">INDIRECT(ADDRESS(CELL("row", INDEX('Drugs properties'!$A:$A, MATCH($D177, 'Drugs properties'!$A:$A, 0), 0)), 5, 4, TRUE, "Drugs properties"))</f>
        <v>0.88</v>
      </c>
      <c r="AT177" s="98" cm="1">
        <f t="array" aca="1" ref="AT177" ca="1">INDIRECT(ADDRESS(CELL("row", INDEX('Drugs properties'!$A:$A, MATCH($D177, 'Drugs properties'!$A:$A, 0), 0)), 6, 4, TRUE, "Drugs properties"))</f>
        <v>7</v>
      </c>
      <c r="AU177" s="98" cm="1">
        <f t="array" aca="1" ref="AU177" ca="1">INDIRECT(ADDRESS(CELL("row", INDEX('Drugs properties'!$A:$A, MATCH($D177, 'Drugs properties'!$A:$A, 0), 0)), 7, 4, TRUE, "Drugs properties"))</f>
        <v>1</v>
      </c>
      <c r="AV177" s="98" cm="1">
        <f t="array" aca="1" ref="AV177" ca="1">INDIRECT(ADDRESS(CELL("row", INDEX('Drugs properties'!$A:$A, MATCH($D177, 'Drugs properties'!$A:$A, 0), 0)), 8, 4, TRUE, "Drugs properties"))</f>
        <v>5</v>
      </c>
      <c r="AW177" s="98" cm="1">
        <f t="array" aca="1" ref="AW177" ca="1">INDIRECT(ADDRESS(CELL("row", INDEX('Drugs properties'!$A:$A, MATCH($D177, 'Drugs properties'!$A:$A, 0), 0)), 9, 4, TRUE, "Drugs properties"))</f>
        <v>22</v>
      </c>
      <c r="AX177" s="105" cm="1">
        <f t="array" aca="1" ref="AX177" ca="1">INDIRECT(ADDRESS(CELL("row", INDEX('Drugs properties'!$A:$A, MATCH($D177, 'Drugs properties'!$A:$A, 0), 0)), 11, 4, TRUE, "Drugs properties"))</f>
        <v>21845</v>
      </c>
      <c r="AY177" s="102" cm="1">
        <f t="array" aca="1" ref="AY177" ca="1">INDIRECT(ADDRESS(CELL("row", INDEX('Drugs properties'!$A:$A, MATCH($D177, 'Drugs properties'!$A:$A, 0), 0)), 12, 4, TRUE, "Drugs properties"))</f>
        <v>1909</v>
      </c>
      <c r="AZ177" s="102" cm="1">
        <f t="array" aca="1" ref="AZ177" ca="1">INDIRECT(ADDRESS(CELL("row", INDEX('Drugs properties'!$A:$A, MATCH($D177, 'Drugs properties'!$A:$A, 0), 0)), 13, 4, TRUE, "Drugs properties"))</f>
        <v>267</v>
      </c>
      <c r="BA177" s="109" cm="1">
        <f t="array" aca="1" ref="BA177" ca="1">INDIRECT(ADDRESS(CELL("row", INDEX('Drugs properties'!$A:$A, MATCH($D177, 'Drugs properties'!$A:$A, 0), 0)), 14, 4, TRUE, "Drugs properties"))</f>
        <v>23</v>
      </c>
    </row>
    <row r="178" spans="1:53" s="3" customFormat="1" ht="60" x14ac:dyDescent="0.25">
      <c r="A178" s="15">
        <v>176</v>
      </c>
      <c r="B178" s="15" t="s">
        <v>953</v>
      </c>
      <c r="C178" s="32">
        <v>11529713</v>
      </c>
      <c r="D178" s="34" t="s">
        <v>215</v>
      </c>
      <c r="E178" s="16">
        <v>6000</v>
      </c>
      <c r="F178" s="16" t="s">
        <v>3116</v>
      </c>
      <c r="G178" s="16" t="s">
        <v>24</v>
      </c>
      <c r="H178" s="16"/>
      <c r="I178" s="16"/>
      <c r="J178" s="16"/>
      <c r="K178" s="16"/>
      <c r="L178" s="16" t="s">
        <v>89</v>
      </c>
      <c r="M178" s="35"/>
      <c r="N178" s="43">
        <v>50</v>
      </c>
      <c r="O178" s="17" t="s">
        <v>100</v>
      </c>
      <c r="P178" s="44" t="s">
        <v>298</v>
      </c>
      <c r="Q178" s="49"/>
      <c r="R178" s="18"/>
      <c r="S178" s="18"/>
      <c r="T178" s="50"/>
      <c r="U178" s="55"/>
      <c r="V178" s="19"/>
      <c r="W178" s="56" t="s">
        <v>424</v>
      </c>
      <c r="X178" s="61"/>
      <c r="Y178" s="20"/>
      <c r="Z178" s="20"/>
      <c r="AA178" s="20"/>
      <c r="AB178" s="20"/>
      <c r="AC178" s="20"/>
      <c r="AD178" s="20"/>
      <c r="AE178" s="20"/>
      <c r="AF178" s="20"/>
      <c r="AG178" s="20"/>
      <c r="AH178" s="20"/>
      <c r="AI178" s="20"/>
      <c r="AJ178" s="62"/>
      <c r="AK178" s="67" t="s">
        <v>1066</v>
      </c>
      <c r="AL178" s="21" t="s">
        <v>24</v>
      </c>
      <c r="AM178" s="21"/>
      <c r="AN178" s="68" t="s">
        <v>3479</v>
      </c>
      <c r="AO178" s="72" t="s">
        <v>3478</v>
      </c>
      <c r="AP178" s="98" t="str" cm="1">
        <f t="array" aca="1" ref="AP178" ca="1">INDIRECT(ADDRESS(CELL("row", INDEX('Drugs properties'!$A:$A, MATCH($D178, 'Drugs properties'!$A:$A, 0), 0)), 2, 4, TRUE, "Drugs properties"))</f>
        <v>CN(C)CCC=C1C2=CC=CC=C2COC3=CC=CC=C31</v>
      </c>
      <c r="AQ178" s="98" cm="1">
        <f t="array" aca="1" ref="AQ178" ca="1">INDIRECT(ADDRESS(CELL("row", INDEX('Drugs properties'!$A:$A, MATCH($D178, 'Drugs properties'!$A:$A, 0), 0)), 3, 4, TRUE, "Drugs properties"))</f>
        <v>279.38</v>
      </c>
      <c r="AR178" s="98" cm="1">
        <f t="array" aca="1" ref="AR178" ca="1">INDIRECT(ADDRESS(CELL("row", INDEX('Drugs properties'!$A:$A, MATCH($D178, 'Drugs properties'!$A:$A, 0), 0)), 4, 4, TRUE, "Drugs properties"))</f>
        <v>12.47</v>
      </c>
      <c r="AS178" s="98" cm="1">
        <f t="array" aca="1" ref="AS178" ca="1">INDIRECT(ADDRESS(CELL("row", INDEX('Drugs properties'!$A:$A, MATCH($D178, 'Drugs properties'!$A:$A, 0), 0)), 5, 4, TRUE, "Drugs properties"))</f>
        <v>3.84</v>
      </c>
      <c r="AT178" s="98" cm="1">
        <f t="array" aca="1" ref="AT178" ca="1">INDIRECT(ADDRESS(CELL("row", INDEX('Drugs properties'!$A:$A, MATCH($D178, 'Drugs properties'!$A:$A, 0), 0)), 6, 4, TRUE, "Drugs properties"))</f>
        <v>2</v>
      </c>
      <c r="AU178" s="98" cm="1">
        <f t="array" aca="1" ref="AU178" ca="1">INDIRECT(ADDRESS(CELL("row", INDEX('Drugs properties'!$A:$A, MATCH($D178, 'Drugs properties'!$A:$A, 0), 0)), 7, 4, TRUE, "Drugs properties"))</f>
        <v>0</v>
      </c>
      <c r="AV178" s="98" cm="1">
        <f t="array" aca="1" ref="AV178" ca="1">INDIRECT(ADDRESS(CELL("row", INDEX('Drugs properties'!$A:$A, MATCH($D178, 'Drugs properties'!$A:$A, 0), 0)), 8, 4, TRUE, "Drugs properties"))</f>
        <v>3</v>
      </c>
      <c r="AW178" s="98" cm="1">
        <f t="array" aca="1" ref="AW178" ca="1">INDIRECT(ADDRESS(CELL("row", INDEX('Drugs properties'!$A:$A, MATCH($D178, 'Drugs properties'!$A:$A, 0), 0)), 9, 4, TRUE, "Drugs properties"))</f>
        <v>21</v>
      </c>
      <c r="AX178" s="105" cm="1">
        <f t="array" aca="1" ref="AX178" ca="1">INDIRECT(ADDRESS(CELL("row", INDEX('Drugs properties'!$A:$A, MATCH($D178, 'Drugs properties'!$A:$A, 0), 0)), 11, 4, TRUE, "Drugs properties"))</f>
        <v>7378</v>
      </c>
      <c r="AY178" s="102" cm="1">
        <f t="array" aca="1" ref="AY178" ca="1">INDIRECT(ADDRESS(CELL("row", INDEX('Drugs properties'!$A:$A, MATCH($D178, 'Drugs properties'!$A:$A, 0), 0)), 12, 4, TRUE, "Drugs properties"))</f>
        <v>1152</v>
      </c>
      <c r="AZ178" s="102" cm="1">
        <f t="array" aca="1" ref="AZ178" ca="1">INDIRECT(ADDRESS(CELL("row", INDEX('Drugs properties'!$A:$A, MATCH($D178, 'Drugs properties'!$A:$A, 0), 0)), 13, 4, TRUE, "Drugs properties"))</f>
        <v>20</v>
      </c>
      <c r="BA178" s="109" cm="1">
        <f t="array" aca="1" ref="BA178" ca="1">INDIRECT(ADDRESS(CELL("row", INDEX('Drugs properties'!$A:$A, MATCH($D178, 'Drugs properties'!$A:$A, 0), 0)), 14, 4, TRUE, "Drugs properties"))</f>
        <v>2</v>
      </c>
    </row>
    <row r="179" spans="1:53" s="3" customFormat="1" ht="60" x14ac:dyDescent="0.25">
      <c r="A179" s="15">
        <v>177</v>
      </c>
      <c r="B179" s="15" t="s">
        <v>954</v>
      </c>
      <c r="C179" s="32">
        <v>7628890</v>
      </c>
      <c r="D179" s="34" t="s">
        <v>250</v>
      </c>
      <c r="E179" s="16">
        <v>20</v>
      </c>
      <c r="F179" s="16"/>
      <c r="G179" s="16" t="s">
        <v>24</v>
      </c>
      <c r="H179" s="16"/>
      <c r="I179" s="16"/>
      <c r="J179" s="16"/>
      <c r="K179" s="16"/>
      <c r="L179" s="16"/>
      <c r="M179" s="35"/>
      <c r="N179" s="43">
        <v>74</v>
      </c>
      <c r="O179" s="17" t="s">
        <v>100</v>
      </c>
      <c r="P179" s="44" t="s">
        <v>123</v>
      </c>
      <c r="Q179" s="49" t="s">
        <v>1067</v>
      </c>
      <c r="R179" s="18">
        <v>57</v>
      </c>
      <c r="S179" s="18"/>
      <c r="T179" s="50"/>
      <c r="U179" s="55"/>
      <c r="V179" s="19"/>
      <c r="W179" s="56">
        <v>600</v>
      </c>
      <c r="X179" s="61"/>
      <c r="Y179" s="20"/>
      <c r="Z179" s="20"/>
      <c r="AA179" s="20"/>
      <c r="AB179" s="20">
        <v>137</v>
      </c>
      <c r="AC179" s="20">
        <v>4.0999999999999996</v>
      </c>
      <c r="AD179" s="20">
        <v>1.19</v>
      </c>
      <c r="AE179" s="20">
        <v>2.3199999999999998</v>
      </c>
      <c r="AF179" s="20"/>
      <c r="AG179" s="20"/>
      <c r="AH179" s="20"/>
      <c r="AI179" s="20"/>
      <c r="AJ179" s="62">
        <v>904.96</v>
      </c>
      <c r="AK179" s="67" t="s">
        <v>1068</v>
      </c>
      <c r="AL179" s="21" t="s">
        <v>24</v>
      </c>
      <c r="AM179" s="21"/>
      <c r="AN179" s="68" t="s">
        <v>1069</v>
      </c>
      <c r="AO179" s="72"/>
      <c r="AP179" s="98" t="str" cm="1">
        <f t="array" aca="1" ref="AP179" ca="1">INDIRECT(ADDRESS(CELL("row", INDEX('Drugs properties'!$A:$A, MATCH($D179, 'Drugs properties'!$A:$A, 0), 0)), 2, 4, TRUE, "Drugs properties"))</f>
        <v>CNCCC(C1=CC=CC=C1)OC2=CC=C(C=C2)C(F)(F)F</v>
      </c>
      <c r="AQ179" s="98" cm="1">
        <f t="array" aca="1" ref="AQ179" ca="1">INDIRECT(ADDRESS(CELL("row", INDEX('Drugs properties'!$A:$A, MATCH($D179, 'Drugs properties'!$A:$A, 0), 0)), 3, 4, TRUE, "Drugs properties"))</f>
        <v>309.33</v>
      </c>
      <c r="AR179" s="98" cm="1">
        <f t="array" aca="1" ref="AR179" ca="1">INDIRECT(ADDRESS(CELL("row", INDEX('Drugs properties'!$A:$A, MATCH($D179, 'Drugs properties'!$A:$A, 0), 0)), 4, 4, TRUE, "Drugs properties"))</f>
        <v>21.26</v>
      </c>
      <c r="AS179" s="98" cm="1">
        <f t="array" aca="1" ref="AS179" ca="1">INDIRECT(ADDRESS(CELL("row", INDEX('Drugs properties'!$A:$A, MATCH($D179, 'Drugs properties'!$A:$A, 0), 0)), 5, 4, TRUE, "Drugs properties"))</f>
        <v>4.32</v>
      </c>
      <c r="AT179" s="98" cm="1">
        <f t="array" aca="1" ref="AT179" ca="1">INDIRECT(ADDRESS(CELL("row", INDEX('Drugs properties'!$A:$A, MATCH($D179, 'Drugs properties'!$A:$A, 0), 0)), 6, 4, TRUE, "Drugs properties"))</f>
        <v>5</v>
      </c>
      <c r="AU179" s="98" cm="1">
        <f t="array" aca="1" ref="AU179" ca="1">INDIRECT(ADDRESS(CELL("row", INDEX('Drugs properties'!$A:$A, MATCH($D179, 'Drugs properties'!$A:$A, 0), 0)), 7, 4, TRUE, "Drugs properties"))</f>
        <v>1</v>
      </c>
      <c r="AV179" s="98" cm="1">
        <f t="array" aca="1" ref="AV179" ca="1">INDIRECT(ADDRESS(CELL("row", INDEX('Drugs properties'!$A:$A, MATCH($D179, 'Drugs properties'!$A:$A, 0), 0)), 8, 4, TRUE, "Drugs properties"))</f>
        <v>7</v>
      </c>
      <c r="AW179" s="98" cm="1">
        <f t="array" aca="1" ref="AW179" ca="1">INDIRECT(ADDRESS(CELL("row", INDEX('Drugs properties'!$A:$A, MATCH($D179, 'Drugs properties'!$A:$A, 0), 0)), 9, 4, TRUE, "Drugs properties"))</f>
        <v>22</v>
      </c>
      <c r="AX179" s="105" cm="1">
        <f t="array" aca="1" ref="AX179" ca="1">INDIRECT(ADDRESS(CELL("row", INDEX('Drugs properties'!$A:$A, MATCH($D179, 'Drugs properties'!$A:$A, 0), 0)), 11, 4, TRUE, "Drugs properties"))</f>
        <v>18848</v>
      </c>
      <c r="AY179" s="102" cm="1">
        <f t="array" aca="1" ref="AY179" ca="1">INDIRECT(ADDRESS(CELL("row", INDEX('Drugs properties'!$A:$A, MATCH($D179, 'Drugs properties'!$A:$A, 0), 0)), 12, 4, TRUE, "Drugs properties"))</f>
        <v>2593</v>
      </c>
      <c r="AZ179" s="102" cm="1">
        <f t="array" aca="1" ref="AZ179" ca="1">INDIRECT(ADDRESS(CELL("row", INDEX('Drugs properties'!$A:$A, MATCH($D179, 'Drugs properties'!$A:$A, 0), 0)), 13, 4, TRUE, "Drugs properties"))</f>
        <v>162</v>
      </c>
      <c r="BA179" s="109" cm="1">
        <f t="array" aca="1" ref="BA179" ca="1">INDIRECT(ADDRESS(CELL("row", INDEX('Drugs properties'!$A:$A, MATCH($D179, 'Drugs properties'!$A:$A, 0), 0)), 14, 4, TRUE, "Drugs properties"))</f>
        <v>9</v>
      </c>
    </row>
    <row r="180" spans="1:53" s="3" customFormat="1" ht="90" x14ac:dyDescent="0.25">
      <c r="A180" s="15">
        <v>178</v>
      </c>
      <c r="B180" s="15" t="s">
        <v>955</v>
      </c>
      <c r="C180" s="32">
        <v>14729444</v>
      </c>
      <c r="D180" s="34" t="s">
        <v>423</v>
      </c>
      <c r="E180" s="16">
        <v>200</v>
      </c>
      <c r="F180" s="16" t="s">
        <v>2083</v>
      </c>
      <c r="G180" s="16" t="s">
        <v>24</v>
      </c>
      <c r="H180" s="16" t="s">
        <v>1071</v>
      </c>
      <c r="I180" s="16"/>
      <c r="J180" s="16"/>
      <c r="K180" s="16"/>
      <c r="L180" s="16" t="s">
        <v>24</v>
      </c>
      <c r="M180" s="35"/>
      <c r="N180" s="43">
        <v>58</v>
      </c>
      <c r="O180" s="17" t="s">
        <v>100</v>
      </c>
      <c r="P180" s="44"/>
      <c r="Q180" s="49"/>
      <c r="R180" s="18"/>
      <c r="S180" s="18"/>
      <c r="T180" s="50"/>
      <c r="U180" s="55"/>
      <c r="V180" s="19"/>
      <c r="W180" s="56">
        <v>508</v>
      </c>
      <c r="X180" s="61"/>
      <c r="Y180" s="20"/>
      <c r="Z180" s="20"/>
      <c r="AA180" s="20"/>
      <c r="AB180" s="20"/>
      <c r="AC180" s="20">
        <v>4.4000000000000004</v>
      </c>
      <c r="AD180" s="20">
        <v>0.86399999999999999</v>
      </c>
      <c r="AE180" s="20"/>
      <c r="AF180" s="20"/>
      <c r="AG180" s="20"/>
      <c r="AH180" s="20"/>
      <c r="AI180" s="20"/>
      <c r="AJ180" s="62"/>
      <c r="AK180" s="67" t="s">
        <v>1072</v>
      </c>
      <c r="AL180" s="21"/>
      <c r="AM180" s="21"/>
      <c r="AN180" s="68" t="s">
        <v>1070</v>
      </c>
      <c r="AO180" s="72"/>
      <c r="AP180" s="100" t="str" cm="1">
        <f t="array" aca="1" ref="AP180" ca="1">INDIRECT(ADDRESS(CELL("row", INDEX('Drugs properties'!$A:$A, MATCH($D180, 'Drugs properties'!$A:$A, 0), 0)), 2, 4, TRUE, "Drugs properties"))</f>
        <v>CCC1=NN(C(=O)N1CCOC2=CC=CC=C2)CCCN3CCN(CC3)C4=CC(=CC=C4)Cl</v>
      </c>
      <c r="AQ180" s="98" cm="1">
        <f t="array" aca="1" ref="AQ180" ca="1">INDIRECT(ADDRESS(CELL("row", INDEX('Drugs properties'!$A:$A, MATCH($D180, 'Drugs properties'!$A:$A, 0), 0)), 3, 4, TRUE, "Drugs properties"))</f>
        <v>470.01</v>
      </c>
      <c r="AR180" s="98" cm="1">
        <f t="array" aca="1" ref="AR180" ca="1">INDIRECT(ADDRESS(CELL("row", INDEX('Drugs properties'!$A:$A, MATCH($D180, 'Drugs properties'!$A:$A, 0), 0)), 4, 4, TRUE, "Drugs properties"))</f>
        <v>55.53</v>
      </c>
      <c r="AS180" s="98" cm="1">
        <f t="array" aca="1" ref="AS180" ca="1">INDIRECT(ADDRESS(CELL("row", INDEX('Drugs properties'!$A:$A, MATCH($D180, 'Drugs properties'!$A:$A, 0), 0)), 5, 4, TRUE, "Drugs properties"))</f>
        <v>3.77</v>
      </c>
      <c r="AT180" s="98" cm="1">
        <f t="array" aca="1" ref="AT180" ca="1">INDIRECT(ADDRESS(CELL("row", INDEX('Drugs properties'!$A:$A, MATCH($D180, 'Drugs properties'!$A:$A, 0), 0)), 6, 4, TRUE, "Drugs properties"))</f>
        <v>4</v>
      </c>
      <c r="AU180" s="98" cm="1">
        <f t="array" aca="1" ref="AU180" ca="1">INDIRECT(ADDRESS(CELL("row", INDEX('Drugs properties'!$A:$A, MATCH($D180, 'Drugs properties'!$A:$A, 0), 0)), 7, 4, TRUE, "Drugs properties"))</f>
        <v>0</v>
      </c>
      <c r="AV180" s="98" cm="1">
        <f t="array" aca="1" ref="AV180" ca="1">INDIRECT(ADDRESS(CELL("row", INDEX('Drugs properties'!$A:$A, MATCH($D180, 'Drugs properties'!$A:$A, 0), 0)), 8, 4, TRUE, "Drugs properties"))</f>
        <v>10</v>
      </c>
      <c r="AW180" s="98" cm="1">
        <f t="array" aca="1" ref="AW180" ca="1">INDIRECT(ADDRESS(CELL("row", INDEX('Drugs properties'!$A:$A, MATCH($D180, 'Drugs properties'!$A:$A, 0), 0)), 9, 4, TRUE, "Drugs properties"))</f>
        <v>33</v>
      </c>
      <c r="AX180" s="105" cm="1">
        <f t="array" aca="1" ref="AX180" ca="1">INDIRECT(ADDRESS(CELL("row", INDEX('Drugs properties'!$A:$A, MATCH($D180, 'Drugs properties'!$A:$A, 0), 0)), 11, 4, TRUE, "Drugs properties"))</f>
        <v>8848</v>
      </c>
      <c r="AY180" s="102" cm="1">
        <f t="array" aca="1" ref="AY180" ca="1">INDIRECT(ADDRESS(CELL("row", INDEX('Drugs properties'!$A:$A, MATCH($D180, 'Drugs properties'!$A:$A, 0), 0)), 12, 4, TRUE, "Drugs properties"))</f>
        <v>414</v>
      </c>
      <c r="AZ180" s="102" cm="1">
        <f t="array" aca="1" ref="AZ180" ca="1">INDIRECT(ADDRESS(CELL("row", INDEX('Drugs properties'!$A:$A, MATCH($D180, 'Drugs properties'!$A:$A, 0), 0)), 13, 4, TRUE, "Drugs properties"))</f>
        <v>11</v>
      </c>
      <c r="BA180" s="109" cm="1">
        <f t="array" aca="1" ref="BA180" ca="1">INDIRECT(ADDRESS(CELL("row", INDEX('Drugs properties'!$A:$A, MATCH($D180, 'Drugs properties'!$A:$A, 0), 0)), 14, 4, TRUE, "Drugs properties"))</f>
        <v>0</v>
      </c>
    </row>
    <row r="181" spans="1:53" s="3" customFormat="1" ht="315" x14ac:dyDescent="0.25">
      <c r="A181" s="15">
        <v>179</v>
      </c>
      <c r="B181" s="15" t="s">
        <v>488</v>
      </c>
      <c r="C181" s="32">
        <v>10534216</v>
      </c>
      <c r="D181" s="34" t="s">
        <v>65</v>
      </c>
      <c r="E181" s="16" t="s">
        <v>1074</v>
      </c>
      <c r="F181" s="16" t="s">
        <v>3184</v>
      </c>
      <c r="G181" s="16" t="s">
        <v>26</v>
      </c>
      <c r="H181" s="16"/>
      <c r="I181" s="16"/>
      <c r="J181" s="16"/>
      <c r="K181" s="16"/>
      <c r="L181" s="16"/>
      <c r="M181" s="35"/>
      <c r="N181" s="43">
        <v>41</v>
      </c>
      <c r="O181" s="17" t="s">
        <v>100</v>
      </c>
      <c r="P181" s="44" t="s">
        <v>1073</v>
      </c>
      <c r="Q181" s="49"/>
      <c r="R181" s="18"/>
      <c r="S181" s="18"/>
      <c r="T181" s="50"/>
      <c r="U181" s="55"/>
      <c r="V181" s="19"/>
      <c r="W181" s="56">
        <v>610</v>
      </c>
      <c r="X181" s="61"/>
      <c r="Y181" s="20">
        <v>7.45</v>
      </c>
      <c r="Z181" s="20"/>
      <c r="AA181" s="20"/>
      <c r="AB181" s="20"/>
      <c r="AC181" s="20">
        <v>4.2</v>
      </c>
      <c r="AD181" s="20">
        <v>1.35</v>
      </c>
      <c r="AE181" s="20">
        <v>4.8</v>
      </c>
      <c r="AF181" s="20"/>
      <c r="AG181" s="20">
        <v>27.6</v>
      </c>
      <c r="AH181" s="20"/>
      <c r="AI181" s="20"/>
      <c r="AJ181" s="62"/>
      <c r="AK181" s="67" t="s">
        <v>1075</v>
      </c>
      <c r="AL181" s="21" t="s">
        <v>24</v>
      </c>
      <c r="AM181" s="21" t="s">
        <v>489</v>
      </c>
      <c r="AN181" s="68" t="s">
        <v>24</v>
      </c>
      <c r="AO181" s="72"/>
      <c r="AP181" s="98" t="str" cm="1">
        <f t="array" aca="1" ref="AP181" ca="1">INDIRECT(ADDRESS(CELL("row", INDEX('Drugs properties'!$A:$A, MATCH($D181, 'Drugs properties'!$A:$A, 0), 0)), 2, 4, TRUE, "Drugs properties"))</f>
        <v>C1CN(CCC1(C2=CC=C(C=C2)Cl)O)CCCC(=O)C3=CC=C(C=C3)F</v>
      </c>
      <c r="AQ181" s="98" cm="1">
        <f t="array" aca="1" ref="AQ181" ca="1">INDIRECT(ADDRESS(CELL("row", INDEX('Drugs properties'!$A:$A, MATCH($D181, 'Drugs properties'!$A:$A, 0), 0)), 3, 4, TRUE, "Drugs properties"))</f>
        <v>375.86</v>
      </c>
      <c r="AR181" s="98" cm="1">
        <f t="array" aca="1" ref="AR181" ca="1">INDIRECT(ADDRESS(CELL("row", INDEX('Drugs properties'!$A:$A, MATCH($D181, 'Drugs properties'!$A:$A, 0), 0)), 4, 4, TRUE, "Drugs properties"))</f>
        <v>40.54</v>
      </c>
      <c r="AS181" s="98" cm="1">
        <f t="array" aca="1" ref="AS181" ca="1">INDIRECT(ADDRESS(CELL("row", INDEX('Drugs properties'!$A:$A, MATCH($D181, 'Drugs properties'!$A:$A, 0), 0)), 5, 4, TRUE, "Drugs properties"))</f>
        <v>4.22</v>
      </c>
      <c r="AT181" s="98" cm="1">
        <f t="array" aca="1" ref="AT181" ca="1">INDIRECT(ADDRESS(CELL("row", INDEX('Drugs properties'!$A:$A, MATCH($D181, 'Drugs properties'!$A:$A, 0), 0)), 6, 4, TRUE, "Drugs properties"))</f>
        <v>4</v>
      </c>
      <c r="AU181" s="98" cm="1">
        <f t="array" aca="1" ref="AU181" ca="1">INDIRECT(ADDRESS(CELL("row", INDEX('Drugs properties'!$A:$A, MATCH($D181, 'Drugs properties'!$A:$A, 0), 0)), 7, 4, TRUE, "Drugs properties"))</f>
        <v>1</v>
      </c>
      <c r="AV181" s="98" cm="1">
        <f t="array" aca="1" ref="AV181" ca="1">INDIRECT(ADDRESS(CELL("row", INDEX('Drugs properties'!$A:$A, MATCH($D181, 'Drugs properties'!$A:$A, 0), 0)), 8, 4, TRUE, "Drugs properties"))</f>
        <v>6</v>
      </c>
      <c r="AW181" s="98" cm="1">
        <f t="array" aca="1" ref="AW181" ca="1">INDIRECT(ADDRESS(CELL("row", INDEX('Drugs properties'!$A:$A, MATCH($D181, 'Drugs properties'!$A:$A, 0), 0)), 9, 4, TRUE, "Drugs properties"))</f>
        <v>26</v>
      </c>
      <c r="AX181" s="105" cm="1">
        <f t="array" aca="1" ref="AX181" ca="1">INDIRECT(ADDRESS(CELL("row", INDEX('Drugs properties'!$A:$A, MATCH($D181, 'Drugs properties'!$A:$A, 0), 0)), 11, 4, TRUE, "Drugs properties"))</f>
        <v>24265</v>
      </c>
      <c r="AY181" s="102" cm="1">
        <f t="array" aca="1" ref="AY181" ca="1">INDIRECT(ADDRESS(CELL("row", INDEX('Drugs properties'!$A:$A, MATCH($D181, 'Drugs properties'!$A:$A, 0), 0)), 12, 4, TRUE, "Drugs properties"))</f>
        <v>2825</v>
      </c>
      <c r="AZ181" s="102" cm="1">
        <f t="array" aca="1" ref="AZ181" ca="1">INDIRECT(ADDRESS(CELL("row", INDEX('Drugs properties'!$A:$A, MATCH($D181, 'Drugs properties'!$A:$A, 0), 0)), 13, 4, TRUE, "Drugs properties"))</f>
        <v>239</v>
      </c>
      <c r="BA181" s="109" cm="1">
        <f t="array" aca="1" ref="BA181" ca="1">INDIRECT(ADDRESS(CELL("row", INDEX('Drugs properties'!$A:$A, MATCH($D181, 'Drugs properties'!$A:$A, 0), 0)), 14, 4, TRUE, "Drugs properties"))</f>
        <v>35</v>
      </c>
    </row>
    <row r="182" spans="1:53" s="3" customFormat="1" ht="75" x14ac:dyDescent="0.25">
      <c r="A182" s="15">
        <v>180</v>
      </c>
      <c r="B182" s="15" t="s">
        <v>956</v>
      </c>
      <c r="C182" s="32">
        <v>2376181</v>
      </c>
      <c r="D182" s="34" t="s">
        <v>65</v>
      </c>
      <c r="E182" s="16" t="s">
        <v>1078</v>
      </c>
      <c r="F182" s="16"/>
      <c r="G182" s="16" t="s">
        <v>19</v>
      </c>
      <c r="H182" s="16"/>
      <c r="I182" s="16"/>
      <c r="J182" s="16"/>
      <c r="K182" s="16"/>
      <c r="L182" s="16"/>
      <c r="M182" s="35"/>
      <c r="N182" s="43">
        <v>36</v>
      </c>
      <c r="O182" s="17" t="s">
        <v>96</v>
      </c>
      <c r="P182" s="44" t="s">
        <v>1079</v>
      </c>
      <c r="Q182" s="49" t="s">
        <v>229</v>
      </c>
      <c r="R182" s="18"/>
      <c r="S182" s="18"/>
      <c r="T182" s="50"/>
      <c r="U182" s="55"/>
      <c r="V182" s="19">
        <v>720</v>
      </c>
      <c r="W182" s="56">
        <v>720</v>
      </c>
      <c r="X182" s="61" t="s">
        <v>24</v>
      </c>
      <c r="Y182" s="20"/>
      <c r="Z182" s="20"/>
      <c r="AA182" s="20"/>
      <c r="AB182" s="20"/>
      <c r="AC182" s="20"/>
      <c r="AD182" s="20"/>
      <c r="AE182" s="20"/>
      <c r="AF182" s="20"/>
      <c r="AG182" s="20"/>
      <c r="AH182" s="20"/>
      <c r="AI182" s="20"/>
      <c r="AJ182" s="62"/>
      <c r="AK182" s="67" t="s">
        <v>1077</v>
      </c>
      <c r="AL182" s="21" t="s">
        <v>24</v>
      </c>
      <c r="AM182" s="21" t="s">
        <v>1080</v>
      </c>
      <c r="AN182" s="68" t="s">
        <v>1076</v>
      </c>
      <c r="AO182" s="72"/>
      <c r="AP182" s="98" t="str" cm="1">
        <f t="array" aca="1" ref="AP182" ca="1">INDIRECT(ADDRESS(CELL("row", INDEX('Drugs properties'!$A:$A, MATCH($D182, 'Drugs properties'!$A:$A, 0), 0)), 2, 4, TRUE, "Drugs properties"))</f>
        <v>C1CN(CCC1(C2=CC=C(C=C2)Cl)O)CCCC(=O)C3=CC=C(C=C3)F</v>
      </c>
      <c r="AQ182" s="98" cm="1">
        <f t="array" aca="1" ref="AQ182" ca="1">INDIRECT(ADDRESS(CELL("row", INDEX('Drugs properties'!$A:$A, MATCH($D182, 'Drugs properties'!$A:$A, 0), 0)), 3, 4, TRUE, "Drugs properties"))</f>
        <v>375.86</v>
      </c>
      <c r="AR182" s="98" cm="1">
        <f t="array" aca="1" ref="AR182" ca="1">INDIRECT(ADDRESS(CELL("row", INDEX('Drugs properties'!$A:$A, MATCH($D182, 'Drugs properties'!$A:$A, 0), 0)), 4, 4, TRUE, "Drugs properties"))</f>
        <v>40.54</v>
      </c>
      <c r="AS182" s="98" cm="1">
        <f t="array" aca="1" ref="AS182" ca="1">INDIRECT(ADDRESS(CELL("row", INDEX('Drugs properties'!$A:$A, MATCH($D182, 'Drugs properties'!$A:$A, 0), 0)), 5, 4, TRUE, "Drugs properties"))</f>
        <v>4.22</v>
      </c>
      <c r="AT182" s="98" cm="1">
        <f t="array" aca="1" ref="AT182" ca="1">INDIRECT(ADDRESS(CELL("row", INDEX('Drugs properties'!$A:$A, MATCH($D182, 'Drugs properties'!$A:$A, 0), 0)), 6, 4, TRUE, "Drugs properties"))</f>
        <v>4</v>
      </c>
      <c r="AU182" s="98" cm="1">
        <f t="array" aca="1" ref="AU182" ca="1">INDIRECT(ADDRESS(CELL("row", INDEX('Drugs properties'!$A:$A, MATCH($D182, 'Drugs properties'!$A:$A, 0), 0)), 7, 4, TRUE, "Drugs properties"))</f>
        <v>1</v>
      </c>
      <c r="AV182" s="98" cm="1">
        <f t="array" aca="1" ref="AV182" ca="1">INDIRECT(ADDRESS(CELL("row", INDEX('Drugs properties'!$A:$A, MATCH($D182, 'Drugs properties'!$A:$A, 0), 0)), 8, 4, TRUE, "Drugs properties"))</f>
        <v>6</v>
      </c>
      <c r="AW182" s="98" cm="1">
        <f t="array" aca="1" ref="AW182" ca="1">INDIRECT(ADDRESS(CELL("row", INDEX('Drugs properties'!$A:$A, MATCH($D182, 'Drugs properties'!$A:$A, 0), 0)), 9, 4, TRUE, "Drugs properties"))</f>
        <v>26</v>
      </c>
      <c r="AX182" s="105" cm="1">
        <f t="array" aca="1" ref="AX182" ca="1">INDIRECT(ADDRESS(CELL("row", INDEX('Drugs properties'!$A:$A, MATCH($D182, 'Drugs properties'!$A:$A, 0), 0)), 11, 4, TRUE, "Drugs properties"))</f>
        <v>24265</v>
      </c>
      <c r="AY182" s="102" cm="1">
        <f t="array" aca="1" ref="AY182" ca="1">INDIRECT(ADDRESS(CELL("row", INDEX('Drugs properties'!$A:$A, MATCH($D182, 'Drugs properties'!$A:$A, 0), 0)), 12, 4, TRUE, "Drugs properties"))</f>
        <v>2825</v>
      </c>
      <c r="AZ182" s="102" cm="1">
        <f t="array" aca="1" ref="AZ182" ca="1">INDIRECT(ADDRESS(CELL("row", INDEX('Drugs properties'!$A:$A, MATCH($D182, 'Drugs properties'!$A:$A, 0), 0)), 13, 4, TRUE, "Drugs properties"))</f>
        <v>239</v>
      </c>
      <c r="BA182" s="109" cm="1">
        <f t="array" aca="1" ref="BA182" ca="1">INDIRECT(ADDRESS(CELL("row", INDEX('Drugs properties'!$A:$A, MATCH($D182, 'Drugs properties'!$A:$A, 0), 0)), 14, 4, TRUE, "Drugs properties"))</f>
        <v>35</v>
      </c>
    </row>
    <row r="183" spans="1:53" s="3" customFormat="1" ht="60" x14ac:dyDescent="0.25">
      <c r="A183" s="15">
        <v>181</v>
      </c>
      <c r="B183" s="15" t="s">
        <v>426</v>
      </c>
      <c r="C183" s="86">
        <v>7128627</v>
      </c>
      <c r="D183" s="80" t="s">
        <v>2741</v>
      </c>
      <c r="E183" s="16">
        <v>180</v>
      </c>
      <c r="F183" s="16"/>
      <c r="G183" s="16"/>
      <c r="H183" s="16"/>
      <c r="I183" s="16"/>
      <c r="J183" s="16"/>
      <c r="K183" s="16"/>
      <c r="L183" s="16"/>
      <c r="M183" s="35"/>
      <c r="N183" s="43">
        <v>72</v>
      </c>
      <c r="O183" s="17" t="s">
        <v>100</v>
      </c>
      <c r="P183" s="44" t="s">
        <v>427</v>
      </c>
      <c r="Q183" s="49" t="s">
        <v>24</v>
      </c>
      <c r="R183" s="18">
        <v>76</v>
      </c>
      <c r="S183" s="18"/>
      <c r="T183" s="50"/>
      <c r="U183" s="55"/>
      <c r="V183" s="19">
        <v>520</v>
      </c>
      <c r="W183" s="56">
        <v>360</v>
      </c>
      <c r="X183" s="61"/>
      <c r="Y183" s="20"/>
      <c r="Z183" s="20"/>
      <c r="AA183" s="20"/>
      <c r="AB183" s="20"/>
      <c r="AC183" s="20" t="s">
        <v>73</v>
      </c>
      <c r="AD183" s="20"/>
      <c r="AE183" s="20"/>
      <c r="AF183" s="20"/>
      <c r="AG183" s="20"/>
      <c r="AH183" s="20"/>
      <c r="AI183" s="20"/>
      <c r="AJ183" s="62"/>
      <c r="AK183" s="67" t="s">
        <v>1081</v>
      </c>
      <c r="AL183" s="21"/>
      <c r="AM183" s="21" t="s">
        <v>1082</v>
      </c>
      <c r="AN183" s="68" t="s">
        <v>1083</v>
      </c>
      <c r="AO183" s="72"/>
      <c r="AP183" s="98" t="str" cm="1">
        <f t="array" aca="1" ref="AP183" ca="1">INDIRECT(ADDRESS(CELL("row", INDEX('Drugs properties'!$A:$A, MATCH($D183, 'Drugs properties'!$A:$A, 0), 0)), 2, 4, TRUE, "Drugs properties"))</f>
        <v>CC(CC1=CC=CC=C1)NCCC(C2=CC=CC=C2)C3=CC=CC=C3</v>
      </c>
      <c r="AQ183" s="98" cm="1">
        <f t="array" aca="1" ref="AQ183" ca="1">INDIRECT(ADDRESS(CELL("row", INDEX('Drugs properties'!$A:$A, MATCH($D183, 'Drugs properties'!$A:$A, 0), 0)), 3, 4, TRUE, "Drugs properties"))</f>
        <v>329.48</v>
      </c>
      <c r="AR183" s="98" cm="1">
        <f t="array" aca="1" ref="AR183" ca="1">INDIRECT(ADDRESS(CELL("row", INDEX('Drugs properties'!$A:$A, MATCH($D183, 'Drugs properties'!$A:$A, 0), 0)), 4, 4, TRUE, "Drugs properties"))</f>
        <v>12.03</v>
      </c>
      <c r="AS183" s="98" cm="1">
        <f t="array" aca="1" ref="AS183" ca="1">INDIRECT(ADDRESS(CELL("row", INDEX('Drugs properties'!$A:$A, MATCH($D183, 'Drugs properties'!$A:$A, 0), 0)), 5, 4, TRUE, "Drugs properties"))</f>
        <v>5.39</v>
      </c>
      <c r="AT183" s="98" cm="1">
        <f t="array" aca="1" ref="AT183" ca="1">INDIRECT(ADDRESS(CELL("row", INDEX('Drugs properties'!$A:$A, MATCH($D183, 'Drugs properties'!$A:$A, 0), 0)), 6, 4, TRUE, "Drugs properties"))</f>
        <v>1</v>
      </c>
      <c r="AU183" s="98" cm="1">
        <f t="array" aca="1" ref="AU183" ca="1">INDIRECT(ADDRESS(CELL("row", INDEX('Drugs properties'!$A:$A, MATCH($D183, 'Drugs properties'!$A:$A, 0), 0)), 7, 4, TRUE, "Drugs properties"))</f>
        <v>1</v>
      </c>
      <c r="AV183" s="98" cm="1">
        <f t="array" aca="1" ref="AV183" ca="1">INDIRECT(ADDRESS(CELL("row", INDEX('Drugs properties'!$A:$A, MATCH($D183, 'Drugs properties'!$A:$A, 0), 0)), 8, 4, TRUE, "Drugs properties"))</f>
        <v>8</v>
      </c>
      <c r="AW183" s="98" cm="1">
        <f t="array" aca="1" ref="AW183" ca="1">INDIRECT(ADDRESS(CELL("row", INDEX('Drugs properties'!$A:$A, MATCH($D183, 'Drugs properties'!$A:$A, 0), 0)), 9, 4, TRUE, "Drugs properties"))</f>
        <v>25</v>
      </c>
      <c r="AX183" s="105" t="str" cm="1">
        <f t="array" aca="1" ref="AX183" ca="1">INDIRECT(ADDRESS(CELL("row", INDEX('Drugs properties'!$A:$A, MATCH($D183, 'Drugs properties'!$A:$A, 0), 0)), 11, 4, TRUE, "Drugs properties"))</f>
        <v>-</v>
      </c>
      <c r="AY183" s="102" t="str" cm="1">
        <f t="array" aca="1" ref="AY183" ca="1">INDIRECT(ADDRESS(CELL("row", INDEX('Drugs properties'!$A:$A, MATCH($D183, 'Drugs properties'!$A:$A, 0), 0)), 12, 4, TRUE, "Drugs properties"))</f>
        <v>-</v>
      </c>
      <c r="AZ183" s="102" t="str" cm="1">
        <f t="array" aca="1" ref="AZ183" ca="1">INDIRECT(ADDRESS(CELL("row", INDEX('Drugs properties'!$A:$A, MATCH($D183, 'Drugs properties'!$A:$A, 0), 0)), 13, 4, TRUE, "Drugs properties"))</f>
        <v>-</v>
      </c>
      <c r="BA183" s="109" t="str" cm="1">
        <f t="array" aca="1" ref="BA183" ca="1">INDIRECT(ADDRESS(CELL("row", INDEX('Drugs properties'!$A:$A, MATCH($D183, 'Drugs properties'!$A:$A, 0), 0)), 14, 4, TRUE, "Drugs properties"))</f>
        <v>-</v>
      </c>
    </row>
    <row r="184" spans="1:53" s="3" customFormat="1" ht="75" x14ac:dyDescent="0.25">
      <c r="A184" s="15">
        <v>182</v>
      </c>
      <c r="B184" s="15" t="s">
        <v>426</v>
      </c>
      <c r="C184" s="86">
        <v>7128627</v>
      </c>
      <c r="D184" s="80" t="s">
        <v>2741</v>
      </c>
      <c r="E184" s="16">
        <v>180</v>
      </c>
      <c r="F184" s="16"/>
      <c r="G184" s="16"/>
      <c r="H184" s="16" t="s">
        <v>200</v>
      </c>
      <c r="I184" s="16">
        <v>40</v>
      </c>
      <c r="J184" s="16"/>
      <c r="K184" s="16"/>
      <c r="L184" s="16"/>
      <c r="M184" s="35"/>
      <c r="N184" s="43">
        <v>84</v>
      </c>
      <c r="O184" s="17" t="s">
        <v>100</v>
      </c>
      <c r="P184" s="44" t="s">
        <v>427</v>
      </c>
      <c r="Q184" s="49" t="s">
        <v>24</v>
      </c>
      <c r="R184" s="18">
        <v>40</v>
      </c>
      <c r="S184" s="18"/>
      <c r="T184" s="50"/>
      <c r="U184" s="55"/>
      <c r="V184" s="19">
        <v>560</v>
      </c>
      <c r="W184" s="56">
        <v>460</v>
      </c>
      <c r="X184" s="61"/>
      <c r="Y184" s="20"/>
      <c r="Z184" s="20"/>
      <c r="AA184" s="20"/>
      <c r="AB184" s="20"/>
      <c r="AC184" s="20" t="s">
        <v>73</v>
      </c>
      <c r="AD184" s="20"/>
      <c r="AE184" s="20"/>
      <c r="AF184" s="20"/>
      <c r="AG184" s="20"/>
      <c r="AH184" s="20"/>
      <c r="AI184" s="20"/>
      <c r="AJ184" s="62"/>
      <c r="AK184" s="67" t="s">
        <v>1085</v>
      </c>
      <c r="AL184" s="21"/>
      <c r="AM184" s="21" t="s">
        <v>1084</v>
      </c>
      <c r="AN184" s="68" t="s">
        <v>1086</v>
      </c>
      <c r="AO184" s="72"/>
      <c r="AP184" s="98" t="str" cm="1">
        <f t="array" aca="1" ref="AP184" ca="1">INDIRECT(ADDRESS(CELL("row", INDEX('Drugs properties'!$A:$A, MATCH($D184, 'Drugs properties'!$A:$A, 0), 0)), 2, 4, TRUE, "Drugs properties"))</f>
        <v>CC(CC1=CC=CC=C1)NCCC(C2=CC=CC=C2)C3=CC=CC=C3</v>
      </c>
      <c r="AQ184" s="98" cm="1">
        <f t="array" aca="1" ref="AQ184" ca="1">INDIRECT(ADDRESS(CELL("row", INDEX('Drugs properties'!$A:$A, MATCH($D184, 'Drugs properties'!$A:$A, 0), 0)), 3, 4, TRUE, "Drugs properties"))</f>
        <v>329.48</v>
      </c>
      <c r="AR184" s="98" cm="1">
        <f t="array" aca="1" ref="AR184" ca="1">INDIRECT(ADDRESS(CELL("row", INDEX('Drugs properties'!$A:$A, MATCH($D184, 'Drugs properties'!$A:$A, 0), 0)), 4, 4, TRUE, "Drugs properties"))</f>
        <v>12.03</v>
      </c>
      <c r="AS184" s="98" cm="1">
        <f t="array" aca="1" ref="AS184" ca="1">INDIRECT(ADDRESS(CELL("row", INDEX('Drugs properties'!$A:$A, MATCH($D184, 'Drugs properties'!$A:$A, 0), 0)), 5, 4, TRUE, "Drugs properties"))</f>
        <v>5.39</v>
      </c>
      <c r="AT184" s="98" cm="1">
        <f t="array" aca="1" ref="AT184" ca="1">INDIRECT(ADDRESS(CELL("row", INDEX('Drugs properties'!$A:$A, MATCH($D184, 'Drugs properties'!$A:$A, 0), 0)), 6, 4, TRUE, "Drugs properties"))</f>
        <v>1</v>
      </c>
      <c r="AU184" s="98" cm="1">
        <f t="array" aca="1" ref="AU184" ca="1">INDIRECT(ADDRESS(CELL("row", INDEX('Drugs properties'!$A:$A, MATCH($D184, 'Drugs properties'!$A:$A, 0), 0)), 7, 4, TRUE, "Drugs properties"))</f>
        <v>1</v>
      </c>
      <c r="AV184" s="98" cm="1">
        <f t="array" aca="1" ref="AV184" ca="1">INDIRECT(ADDRESS(CELL("row", INDEX('Drugs properties'!$A:$A, MATCH($D184, 'Drugs properties'!$A:$A, 0), 0)), 8, 4, TRUE, "Drugs properties"))</f>
        <v>8</v>
      </c>
      <c r="AW184" s="98" cm="1">
        <f t="array" aca="1" ref="AW184" ca="1">INDIRECT(ADDRESS(CELL("row", INDEX('Drugs properties'!$A:$A, MATCH($D184, 'Drugs properties'!$A:$A, 0), 0)), 9, 4, TRUE, "Drugs properties"))</f>
        <v>25</v>
      </c>
      <c r="AX184" s="105" t="str" cm="1">
        <f t="array" aca="1" ref="AX184" ca="1">INDIRECT(ADDRESS(CELL("row", INDEX('Drugs properties'!$A:$A, MATCH($D184, 'Drugs properties'!$A:$A, 0), 0)), 11, 4, TRUE, "Drugs properties"))</f>
        <v>-</v>
      </c>
      <c r="AY184" s="102" t="str" cm="1">
        <f t="array" aca="1" ref="AY184" ca="1">INDIRECT(ADDRESS(CELL("row", INDEX('Drugs properties'!$A:$A, MATCH($D184, 'Drugs properties'!$A:$A, 0), 0)), 12, 4, TRUE, "Drugs properties"))</f>
        <v>-</v>
      </c>
      <c r="AZ184" s="102" t="str" cm="1">
        <f t="array" aca="1" ref="AZ184" ca="1">INDIRECT(ADDRESS(CELL("row", INDEX('Drugs properties'!$A:$A, MATCH($D184, 'Drugs properties'!$A:$A, 0), 0)), 13, 4, TRUE, "Drugs properties"))</f>
        <v>-</v>
      </c>
      <c r="BA184" s="109" t="str" cm="1">
        <f t="array" aca="1" ref="BA184" ca="1">INDIRECT(ADDRESS(CELL("row", INDEX('Drugs properties'!$A:$A, MATCH($D184, 'Drugs properties'!$A:$A, 0), 0)), 14, 4, TRUE, "Drugs properties"))</f>
        <v>-</v>
      </c>
    </row>
    <row r="185" spans="1:53" s="3" customFormat="1" ht="60" x14ac:dyDescent="0.25">
      <c r="A185" s="15">
        <v>183</v>
      </c>
      <c r="B185" s="15" t="s">
        <v>426</v>
      </c>
      <c r="C185" s="86">
        <v>7128627</v>
      </c>
      <c r="D185" s="80" t="s">
        <v>2741</v>
      </c>
      <c r="E185" s="16">
        <v>180</v>
      </c>
      <c r="F185" s="16"/>
      <c r="G185" s="16"/>
      <c r="H185" s="16" t="s">
        <v>1087</v>
      </c>
      <c r="I185" s="90" t="s">
        <v>3337</v>
      </c>
      <c r="J185" s="16" t="s">
        <v>2156</v>
      </c>
      <c r="K185" s="16"/>
      <c r="L185" s="16"/>
      <c r="M185" s="35"/>
      <c r="N185" s="43">
        <v>74</v>
      </c>
      <c r="O185" s="17" t="s">
        <v>96</v>
      </c>
      <c r="P185" s="44" t="s">
        <v>427</v>
      </c>
      <c r="Q185" s="49" t="s">
        <v>24</v>
      </c>
      <c r="R185" s="18">
        <v>48</v>
      </c>
      <c r="S185" s="18"/>
      <c r="T185" s="50"/>
      <c r="U185" s="55"/>
      <c r="V185" s="19">
        <v>500</v>
      </c>
      <c r="W185" s="56">
        <v>420</v>
      </c>
      <c r="X185" s="61"/>
      <c r="Y185" s="20"/>
      <c r="Z185" s="20"/>
      <c r="AA185" s="20"/>
      <c r="AB185" s="20"/>
      <c r="AC185" s="20">
        <v>3.5</v>
      </c>
      <c r="AD185" s="20"/>
      <c r="AE185" s="20"/>
      <c r="AF185" s="20"/>
      <c r="AG185" s="20"/>
      <c r="AH185" s="20"/>
      <c r="AI185" s="20"/>
      <c r="AJ185" s="62"/>
      <c r="AK185" s="67" t="s">
        <v>1081</v>
      </c>
      <c r="AL185" s="21"/>
      <c r="AM185" s="21" t="s">
        <v>1088</v>
      </c>
      <c r="AN185" s="68" t="s">
        <v>1089</v>
      </c>
      <c r="AO185" s="72"/>
      <c r="AP185" s="98" t="str" cm="1">
        <f t="array" aca="1" ref="AP185" ca="1">INDIRECT(ADDRESS(CELL("row", INDEX('Drugs properties'!$A:$A, MATCH($D185, 'Drugs properties'!$A:$A, 0), 0)), 2, 4, TRUE, "Drugs properties"))</f>
        <v>CC(CC1=CC=CC=C1)NCCC(C2=CC=CC=C2)C3=CC=CC=C3</v>
      </c>
      <c r="AQ185" s="98" cm="1">
        <f t="array" aca="1" ref="AQ185" ca="1">INDIRECT(ADDRESS(CELL("row", INDEX('Drugs properties'!$A:$A, MATCH($D185, 'Drugs properties'!$A:$A, 0), 0)), 3, 4, TRUE, "Drugs properties"))</f>
        <v>329.48</v>
      </c>
      <c r="AR185" s="98" cm="1">
        <f t="array" aca="1" ref="AR185" ca="1">INDIRECT(ADDRESS(CELL("row", INDEX('Drugs properties'!$A:$A, MATCH($D185, 'Drugs properties'!$A:$A, 0), 0)), 4, 4, TRUE, "Drugs properties"))</f>
        <v>12.03</v>
      </c>
      <c r="AS185" s="98" cm="1">
        <f t="array" aca="1" ref="AS185" ca="1">INDIRECT(ADDRESS(CELL("row", INDEX('Drugs properties'!$A:$A, MATCH($D185, 'Drugs properties'!$A:$A, 0), 0)), 5, 4, TRUE, "Drugs properties"))</f>
        <v>5.39</v>
      </c>
      <c r="AT185" s="98" cm="1">
        <f t="array" aca="1" ref="AT185" ca="1">INDIRECT(ADDRESS(CELL("row", INDEX('Drugs properties'!$A:$A, MATCH($D185, 'Drugs properties'!$A:$A, 0), 0)), 6, 4, TRUE, "Drugs properties"))</f>
        <v>1</v>
      </c>
      <c r="AU185" s="98" cm="1">
        <f t="array" aca="1" ref="AU185" ca="1">INDIRECT(ADDRESS(CELL("row", INDEX('Drugs properties'!$A:$A, MATCH($D185, 'Drugs properties'!$A:$A, 0), 0)), 7, 4, TRUE, "Drugs properties"))</f>
        <v>1</v>
      </c>
      <c r="AV185" s="98" cm="1">
        <f t="array" aca="1" ref="AV185" ca="1">INDIRECT(ADDRESS(CELL("row", INDEX('Drugs properties'!$A:$A, MATCH($D185, 'Drugs properties'!$A:$A, 0), 0)), 8, 4, TRUE, "Drugs properties"))</f>
        <v>8</v>
      </c>
      <c r="AW185" s="98" cm="1">
        <f t="array" aca="1" ref="AW185" ca="1">INDIRECT(ADDRESS(CELL("row", INDEX('Drugs properties'!$A:$A, MATCH($D185, 'Drugs properties'!$A:$A, 0), 0)), 9, 4, TRUE, "Drugs properties"))</f>
        <v>25</v>
      </c>
      <c r="AX185" s="105" t="str" cm="1">
        <f t="array" aca="1" ref="AX185" ca="1">INDIRECT(ADDRESS(CELL("row", INDEX('Drugs properties'!$A:$A, MATCH($D185, 'Drugs properties'!$A:$A, 0), 0)), 11, 4, TRUE, "Drugs properties"))</f>
        <v>-</v>
      </c>
      <c r="AY185" s="102" t="str" cm="1">
        <f t="array" aca="1" ref="AY185" ca="1">INDIRECT(ADDRESS(CELL("row", INDEX('Drugs properties'!$A:$A, MATCH($D185, 'Drugs properties'!$A:$A, 0), 0)), 12, 4, TRUE, "Drugs properties"))</f>
        <v>-</v>
      </c>
      <c r="AZ185" s="102" t="str" cm="1">
        <f t="array" aca="1" ref="AZ185" ca="1">INDIRECT(ADDRESS(CELL("row", INDEX('Drugs properties'!$A:$A, MATCH($D185, 'Drugs properties'!$A:$A, 0), 0)), 13, 4, TRUE, "Drugs properties"))</f>
        <v>-</v>
      </c>
      <c r="BA185" s="109" t="str" cm="1">
        <f t="array" aca="1" ref="BA185" ca="1">INDIRECT(ADDRESS(CELL("row", INDEX('Drugs properties'!$A:$A, MATCH($D185, 'Drugs properties'!$A:$A, 0), 0)), 14, 4, TRUE, "Drugs properties"))</f>
        <v>-</v>
      </c>
    </row>
    <row r="186" spans="1:53" s="3" customFormat="1" ht="105" x14ac:dyDescent="0.25">
      <c r="A186" s="15">
        <v>184</v>
      </c>
      <c r="B186" s="15" t="s">
        <v>428</v>
      </c>
      <c r="C186" s="32">
        <v>17148550</v>
      </c>
      <c r="D186" s="80" t="s">
        <v>69</v>
      </c>
      <c r="E186" s="16">
        <v>200</v>
      </c>
      <c r="F186" s="16"/>
      <c r="G186" s="16" t="s">
        <v>19</v>
      </c>
      <c r="H186" s="16"/>
      <c r="I186" s="16"/>
      <c r="J186" s="16"/>
      <c r="K186" s="16"/>
      <c r="L186" s="16"/>
      <c r="M186" s="35"/>
      <c r="N186" s="43">
        <v>40</v>
      </c>
      <c r="O186" s="17" t="s">
        <v>100</v>
      </c>
      <c r="P186" s="44"/>
      <c r="Q186" s="49"/>
      <c r="R186" s="18"/>
      <c r="S186" s="18"/>
      <c r="T186" s="50"/>
      <c r="U186" s="55"/>
      <c r="V186" s="19"/>
      <c r="W186" s="56">
        <v>533</v>
      </c>
      <c r="X186" s="61"/>
      <c r="Y186" s="20"/>
      <c r="Z186" s="20"/>
      <c r="AA186" s="20"/>
      <c r="AB186" s="20"/>
      <c r="AC186" s="20"/>
      <c r="AD186" s="20"/>
      <c r="AE186" s="20"/>
      <c r="AF186" s="20"/>
      <c r="AG186" s="20"/>
      <c r="AH186" s="20"/>
      <c r="AI186" s="20"/>
      <c r="AJ186" s="62"/>
      <c r="AK186" s="67" t="s">
        <v>1090</v>
      </c>
      <c r="AL186" s="21" t="s">
        <v>24</v>
      </c>
      <c r="AM186" s="21" t="s">
        <v>429</v>
      </c>
      <c r="AN186" s="68" t="s">
        <v>1094</v>
      </c>
      <c r="AO186" s="72"/>
      <c r="AP186" s="98" t="str" cm="1">
        <f t="array" aca="1" ref="AP186" ca="1">INDIRECT(ADDRESS(CELL("row", INDEX('Drugs properties'!$A:$A, MATCH($D186, 'Drugs properties'!$A:$A, 0), 0)), 2, 4, TRUE, "Drugs properties"))</f>
        <v>CCCCC1=C(C2=CC=CC=C2O1)C(=O)C3=CC(=C(C(=C3)I)OCCN(CC)CC)I</v>
      </c>
      <c r="AQ186" s="98" cm="1">
        <f t="array" aca="1" ref="AQ186" ca="1">INDIRECT(ADDRESS(CELL("row", INDEX('Drugs properties'!$A:$A, MATCH($D186, 'Drugs properties'!$A:$A, 0), 0)), 3, 4, TRUE, "Drugs properties"))</f>
        <v>645.30999999999995</v>
      </c>
      <c r="AR186" s="98" cm="1">
        <f t="array" aca="1" ref="AR186" ca="1">INDIRECT(ADDRESS(CELL("row", INDEX('Drugs properties'!$A:$A, MATCH($D186, 'Drugs properties'!$A:$A, 0), 0)), 4, 4, TRUE, "Drugs properties"))</f>
        <v>42.68</v>
      </c>
      <c r="AS186" s="98" cm="1">
        <f t="array" aca="1" ref="AS186" ca="1">INDIRECT(ADDRESS(CELL("row", INDEX('Drugs properties'!$A:$A, MATCH($D186, 'Drugs properties'!$A:$A, 0), 0)), 5, 4, TRUE, "Drugs properties"))</f>
        <v>6.49</v>
      </c>
      <c r="AT186" s="98" cm="1">
        <f t="array" aca="1" ref="AT186" ca="1">INDIRECT(ADDRESS(CELL("row", INDEX('Drugs properties'!$A:$A, MATCH($D186, 'Drugs properties'!$A:$A, 0), 0)), 6, 4, TRUE, "Drugs properties"))</f>
        <v>4</v>
      </c>
      <c r="AU186" s="98" cm="1">
        <f t="array" aca="1" ref="AU186" ca="1">INDIRECT(ADDRESS(CELL("row", INDEX('Drugs properties'!$A:$A, MATCH($D186, 'Drugs properties'!$A:$A, 0), 0)), 7, 4, TRUE, "Drugs properties"))</f>
        <v>0</v>
      </c>
      <c r="AV186" s="98" cm="1">
        <f t="array" aca="1" ref="AV186" ca="1">INDIRECT(ADDRESS(CELL("row", INDEX('Drugs properties'!$A:$A, MATCH($D186, 'Drugs properties'!$A:$A, 0), 0)), 8, 4, TRUE, "Drugs properties"))</f>
        <v>11</v>
      </c>
      <c r="AW186" s="98" cm="1">
        <f t="array" aca="1" ref="AW186" ca="1">INDIRECT(ADDRESS(CELL("row", INDEX('Drugs properties'!$A:$A, MATCH($D186, 'Drugs properties'!$A:$A, 0), 0)), 9, 4, TRUE, "Drugs properties"))</f>
        <v>31</v>
      </c>
      <c r="AX186" s="105" cm="1">
        <f t="array" aca="1" ref="AX186" ca="1">INDIRECT(ADDRESS(CELL("row", INDEX('Drugs properties'!$A:$A, MATCH($D186, 'Drugs properties'!$A:$A, 0), 0)), 11, 4, TRUE, "Drugs properties"))</f>
        <v>33532</v>
      </c>
      <c r="AY186" s="102" cm="1">
        <f t="array" aca="1" ref="AY186" ca="1">INDIRECT(ADDRESS(CELL("row", INDEX('Drugs properties'!$A:$A, MATCH($D186, 'Drugs properties'!$A:$A, 0), 0)), 12, 4, TRUE, "Drugs properties"))</f>
        <v>9543</v>
      </c>
      <c r="AZ186" s="102" cm="1">
        <f t="array" aca="1" ref="AZ186" ca="1">INDIRECT(ADDRESS(CELL("row", INDEX('Drugs properties'!$A:$A, MATCH($D186, 'Drugs properties'!$A:$A, 0), 0)), 13, 4, TRUE, "Drugs properties"))</f>
        <v>845</v>
      </c>
      <c r="BA186" s="109" cm="1">
        <f t="array" aca="1" ref="BA186" ca="1">INDIRECT(ADDRESS(CELL("row", INDEX('Drugs properties'!$A:$A, MATCH($D186, 'Drugs properties'!$A:$A, 0), 0)), 14, 4, TRUE, "Drugs properties"))</f>
        <v>56</v>
      </c>
    </row>
    <row r="187" spans="1:53" s="3" customFormat="1" ht="75" x14ac:dyDescent="0.25">
      <c r="A187" s="15">
        <v>185</v>
      </c>
      <c r="B187" s="15" t="s">
        <v>428</v>
      </c>
      <c r="C187" s="32">
        <v>17148550</v>
      </c>
      <c r="D187" s="80" t="s">
        <v>69</v>
      </c>
      <c r="E187" s="16">
        <v>200</v>
      </c>
      <c r="F187" s="16"/>
      <c r="G187" s="16" t="s">
        <v>19</v>
      </c>
      <c r="H187" s="16" t="s">
        <v>1091</v>
      </c>
      <c r="I187" s="16" t="s">
        <v>1092</v>
      </c>
      <c r="J187" s="16"/>
      <c r="K187" s="16"/>
      <c r="L187" s="16"/>
      <c r="M187" s="35"/>
      <c r="N187" s="43">
        <v>85</v>
      </c>
      <c r="O187" s="17" t="s">
        <v>100</v>
      </c>
      <c r="P187" s="44" t="s">
        <v>430</v>
      </c>
      <c r="Q187" s="49" t="s">
        <v>24</v>
      </c>
      <c r="R187" s="18"/>
      <c r="S187" s="18"/>
      <c r="T187" s="50"/>
      <c r="U187" s="55"/>
      <c r="V187" s="19"/>
      <c r="W187" s="56">
        <v>528</v>
      </c>
      <c r="X187" s="61"/>
      <c r="Y187" s="20"/>
      <c r="Z187" s="20"/>
      <c r="AA187" s="20"/>
      <c r="AB187" s="20"/>
      <c r="AC187" s="20"/>
      <c r="AD187" s="20"/>
      <c r="AE187" s="20"/>
      <c r="AF187" s="20"/>
      <c r="AG187" s="20"/>
      <c r="AH187" s="20"/>
      <c r="AI187" s="20"/>
      <c r="AJ187" s="62"/>
      <c r="AK187" s="67" t="s">
        <v>1095</v>
      </c>
      <c r="AL187" s="21" t="s">
        <v>24</v>
      </c>
      <c r="AM187" s="21" t="s">
        <v>431</v>
      </c>
      <c r="AN187" s="68" t="s">
        <v>1093</v>
      </c>
      <c r="AO187" s="72"/>
      <c r="AP187" s="98" t="str" cm="1">
        <f t="array" aca="1" ref="AP187" ca="1">INDIRECT(ADDRESS(CELL("row", INDEX('Drugs properties'!$A:$A, MATCH($D187, 'Drugs properties'!$A:$A, 0), 0)), 2, 4, TRUE, "Drugs properties"))</f>
        <v>CCCCC1=C(C2=CC=CC=C2O1)C(=O)C3=CC(=C(C(=C3)I)OCCN(CC)CC)I</v>
      </c>
      <c r="AQ187" s="98" cm="1">
        <f t="array" aca="1" ref="AQ187" ca="1">INDIRECT(ADDRESS(CELL("row", INDEX('Drugs properties'!$A:$A, MATCH($D187, 'Drugs properties'!$A:$A, 0), 0)), 3, 4, TRUE, "Drugs properties"))</f>
        <v>645.30999999999995</v>
      </c>
      <c r="AR187" s="98" cm="1">
        <f t="array" aca="1" ref="AR187" ca="1">INDIRECT(ADDRESS(CELL("row", INDEX('Drugs properties'!$A:$A, MATCH($D187, 'Drugs properties'!$A:$A, 0), 0)), 4, 4, TRUE, "Drugs properties"))</f>
        <v>42.68</v>
      </c>
      <c r="AS187" s="98" cm="1">
        <f t="array" aca="1" ref="AS187" ca="1">INDIRECT(ADDRESS(CELL("row", INDEX('Drugs properties'!$A:$A, MATCH($D187, 'Drugs properties'!$A:$A, 0), 0)), 5, 4, TRUE, "Drugs properties"))</f>
        <v>6.49</v>
      </c>
      <c r="AT187" s="98" cm="1">
        <f t="array" aca="1" ref="AT187" ca="1">INDIRECT(ADDRESS(CELL("row", INDEX('Drugs properties'!$A:$A, MATCH($D187, 'Drugs properties'!$A:$A, 0), 0)), 6, 4, TRUE, "Drugs properties"))</f>
        <v>4</v>
      </c>
      <c r="AU187" s="98" cm="1">
        <f t="array" aca="1" ref="AU187" ca="1">INDIRECT(ADDRESS(CELL("row", INDEX('Drugs properties'!$A:$A, MATCH($D187, 'Drugs properties'!$A:$A, 0), 0)), 7, 4, TRUE, "Drugs properties"))</f>
        <v>0</v>
      </c>
      <c r="AV187" s="98" cm="1">
        <f t="array" aca="1" ref="AV187" ca="1">INDIRECT(ADDRESS(CELL("row", INDEX('Drugs properties'!$A:$A, MATCH($D187, 'Drugs properties'!$A:$A, 0), 0)), 8, 4, TRUE, "Drugs properties"))</f>
        <v>11</v>
      </c>
      <c r="AW187" s="98" cm="1">
        <f t="array" aca="1" ref="AW187" ca="1">INDIRECT(ADDRESS(CELL("row", INDEX('Drugs properties'!$A:$A, MATCH($D187, 'Drugs properties'!$A:$A, 0), 0)), 9, 4, TRUE, "Drugs properties"))</f>
        <v>31</v>
      </c>
      <c r="AX187" s="105" cm="1">
        <f t="array" aca="1" ref="AX187" ca="1">INDIRECT(ADDRESS(CELL("row", INDEX('Drugs properties'!$A:$A, MATCH($D187, 'Drugs properties'!$A:$A, 0), 0)), 11, 4, TRUE, "Drugs properties"))</f>
        <v>33532</v>
      </c>
      <c r="AY187" s="102" cm="1">
        <f t="array" aca="1" ref="AY187" ca="1">INDIRECT(ADDRESS(CELL("row", INDEX('Drugs properties'!$A:$A, MATCH($D187, 'Drugs properties'!$A:$A, 0), 0)), 12, 4, TRUE, "Drugs properties"))</f>
        <v>9543</v>
      </c>
      <c r="AZ187" s="102" cm="1">
        <f t="array" aca="1" ref="AZ187" ca="1">INDIRECT(ADDRESS(CELL("row", INDEX('Drugs properties'!$A:$A, MATCH($D187, 'Drugs properties'!$A:$A, 0), 0)), 13, 4, TRUE, "Drugs properties"))</f>
        <v>845</v>
      </c>
      <c r="BA187" s="109" cm="1">
        <f t="array" aca="1" ref="BA187" ca="1">INDIRECT(ADDRESS(CELL("row", INDEX('Drugs properties'!$A:$A, MATCH($D187, 'Drugs properties'!$A:$A, 0), 0)), 14, 4, TRUE, "Drugs properties"))</f>
        <v>56</v>
      </c>
    </row>
    <row r="188" spans="1:53" s="3" customFormat="1" ht="75" x14ac:dyDescent="0.25">
      <c r="A188" s="15">
        <v>186</v>
      </c>
      <c r="B188" s="15" t="s">
        <v>440</v>
      </c>
      <c r="C188" s="32">
        <v>18006559</v>
      </c>
      <c r="D188" s="34" t="s">
        <v>69</v>
      </c>
      <c r="E188" s="16"/>
      <c r="F188" s="16" t="s">
        <v>3185</v>
      </c>
      <c r="G188" s="16" t="s">
        <v>26</v>
      </c>
      <c r="H188" s="16"/>
      <c r="I188" s="16"/>
      <c r="J188" s="16"/>
      <c r="K188" s="16"/>
      <c r="L188" s="16" t="s">
        <v>24</v>
      </c>
      <c r="M188" s="35"/>
      <c r="N188" s="43">
        <v>62</v>
      </c>
      <c r="O188" s="17" t="s">
        <v>96</v>
      </c>
      <c r="P188" s="44" t="s">
        <v>438</v>
      </c>
      <c r="Q188" s="49" t="s">
        <v>24</v>
      </c>
      <c r="R188" s="18"/>
      <c r="S188" s="18"/>
      <c r="T188" s="50"/>
      <c r="U188" s="55"/>
      <c r="V188" s="19"/>
      <c r="W188" s="56">
        <v>592</v>
      </c>
      <c r="X188" s="61"/>
      <c r="Y188" s="20"/>
      <c r="Z188" s="20">
        <f>0.87*1000</f>
        <v>870</v>
      </c>
      <c r="AA188" s="20" t="s">
        <v>3416</v>
      </c>
      <c r="AB188" s="20"/>
      <c r="AC188" s="20"/>
      <c r="AD188" s="20"/>
      <c r="AE188" s="20"/>
      <c r="AF188" s="20"/>
      <c r="AG188" s="20"/>
      <c r="AH188" s="20"/>
      <c r="AI188" s="20"/>
      <c r="AJ188" s="62"/>
      <c r="AK188" s="67" t="s">
        <v>1096</v>
      </c>
      <c r="AL188" s="21" t="s">
        <v>24</v>
      </c>
      <c r="AM188" s="21" t="s">
        <v>425</v>
      </c>
      <c r="AN188" s="68" t="s">
        <v>1097</v>
      </c>
      <c r="AO188" s="72"/>
      <c r="AP188" s="98" t="str" cm="1">
        <f t="array" aca="1" ref="AP188" ca="1">INDIRECT(ADDRESS(CELL("row", INDEX('Drugs properties'!$A:$A, MATCH($D188, 'Drugs properties'!$A:$A, 0), 0)), 2, 4, TRUE, "Drugs properties"))</f>
        <v>CCCCC1=C(C2=CC=CC=C2O1)C(=O)C3=CC(=C(C(=C3)I)OCCN(CC)CC)I</v>
      </c>
      <c r="AQ188" s="98" cm="1">
        <f t="array" aca="1" ref="AQ188" ca="1">INDIRECT(ADDRESS(CELL("row", INDEX('Drugs properties'!$A:$A, MATCH($D188, 'Drugs properties'!$A:$A, 0), 0)), 3, 4, TRUE, "Drugs properties"))</f>
        <v>645.30999999999995</v>
      </c>
      <c r="AR188" s="98" cm="1">
        <f t="array" aca="1" ref="AR188" ca="1">INDIRECT(ADDRESS(CELL("row", INDEX('Drugs properties'!$A:$A, MATCH($D188, 'Drugs properties'!$A:$A, 0), 0)), 4, 4, TRUE, "Drugs properties"))</f>
        <v>42.68</v>
      </c>
      <c r="AS188" s="98" cm="1">
        <f t="array" aca="1" ref="AS188" ca="1">INDIRECT(ADDRESS(CELL("row", INDEX('Drugs properties'!$A:$A, MATCH($D188, 'Drugs properties'!$A:$A, 0), 0)), 5, 4, TRUE, "Drugs properties"))</f>
        <v>6.49</v>
      </c>
      <c r="AT188" s="98" cm="1">
        <f t="array" aca="1" ref="AT188" ca="1">INDIRECT(ADDRESS(CELL("row", INDEX('Drugs properties'!$A:$A, MATCH($D188, 'Drugs properties'!$A:$A, 0), 0)), 6, 4, TRUE, "Drugs properties"))</f>
        <v>4</v>
      </c>
      <c r="AU188" s="98" cm="1">
        <f t="array" aca="1" ref="AU188" ca="1">INDIRECT(ADDRESS(CELL("row", INDEX('Drugs properties'!$A:$A, MATCH($D188, 'Drugs properties'!$A:$A, 0), 0)), 7, 4, TRUE, "Drugs properties"))</f>
        <v>0</v>
      </c>
      <c r="AV188" s="98" cm="1">
        <f t="array" aca="1" ref="AV188" ca="1">INDIRECT(ADDRESS(CELL("row", INDEX('Drugs properties'!$A:$A, MATCH($D188, 'Drugs properties'!$A:$A, 0), 0)), 8, 4, TRUE, "Drugs properties"))</f>
        <v>11</v>
      </c>
      <c r="AW188" s="98" cm="1">
        <f t="array" aca="1" ref="AW188" ca="1">INDIRECT(ADDRESS(CELL("row", INDEX('Drugs properties'!$A:$A, MATCH($D188, 'Drugs properties'!$A:$A, 0), 0)), 9, 4, TRUE, "Drugs properties"))</f>
        <v>31</v>
      </c>
      <c r="AX188" s="105" cm="1">
        <f t="array" aca="1" ref="AX188" ca="1">INDIRECT(ADDRESS(CELL("row", INDEX('Drugs properties'!$A:$A, MATCH($D188, 'Drugs properties'!$A:$A, 0), 0)), 11, 4, TRUE, "Drugs properties"))</f>
        <v>33532</v>
      </c>
      <c r="AY188" s="102" cm="1">
        <f t="array" aca="1" ref="AY188" ca="1">INDIRECT(ADDRESS(CELL("row", INDEX('Drugs properties'!$A:$A, MATCH($D188, 'Drugs properties'!$A:$A, 0), 0)), 12, 4, TRUE, "Drugs properties"))</f>
        <v>9543</v>
      </c>
      <c r="AZ188" s="102" cm="1">
        <f t="array" aca="1" ref="AZ188" ca="1">INDIRECT(ADDRESS(CELL("row", INDEX('Drugs properties'!$A:$A, MATCH($D188, 'Drugs properties'!$A:$A, 0), 0)), 13, 4, TRUE, "Drugs properties"))</f>
        <v>845</v>
      </c>
      <c r="BA188" s="109" cm="1">
        <f t="array" aca="1" ref="BA188" ca="1">INDIRECT(ADDRESS(CELL("row", INDEX('Drugs properties'!$A:$A, MATCH($D188, 'Drugs properties'!$A:$A, 0), 0)), 14, 4, TRUE, "Drugs properties"))</f>
        <v>56</v>
      </c>
    </row>
    <row r="189" spans="1:53" s="3" customFormat="1" ht="90" x14ac:dyDescent="0.25">
      <c r="A189" s="15">
        <v>187</v>
      </c>
      <c r="B189" s="15" t="s">
        <v>441</v>
      </c>
      <c r="C189" s="32">
        <v>22389418</v>
      </c>
      <c r="D189" s="34" t="s">
        <v>69</v>
      </c>
      <c r="E189" s="16" t="s">
        <v>3187</v>
      </c>
      <c r="F189" s="16" t="s">
        <v>3186</v>
      </c>
      <c r="G189" s="16"/>
      <c r="H189" s="16" t="s">
        <v>443</v>
      </c>
      <c r="I189" s="16">
        <v>2.5</v>
      </c>
      <c r="J189" s="16"/>
      <c r="K189" s="16"/>
      <c r="L189" s="16"/>
      <c r="M189" s="35"/>
      <c r="N189" s="43">
        <v>66</v>
      </c>
      <c r="O189" s="17" t="s">
        <v>96</v>
      </c>
      <c r="P189" s="44" t="s">
        <v>442</v>
      </c>
      <c r="Q189" s="49" t="s">
        <v>24</v>
      </c>
      <c r="R189" s="18">
        <v>126</v>
      </c>
      <c r="S189" s="18"/>
      <c r="T189" s="50"/>
      <c r="U189" s="55"/>
      <c r="V189" s="19">
        <v>720</v>
      </c>
      <c r="W189" s="56">
        <v>670</v>
      </c>
      <c r="X189" s="61"/>
      <c r="Y189" s="20"/>
      <c r="Z189" s="20"/>
      <c r="AA189" s="20"/>
      <c r="AB189" s="20">
        <v>135</v>
      </c>
      <c r="AC189" s="20">
        <v>4.5</v>
      </c>
      <c r="AD189" s="20">
        <v>0.9052</v>
      </c>
      <c r="AE189" s="20"/>
      <c r="AF189" s="20"/>
      <c r="AG189" s="20"/>
      <c r="AH189" s="20"/>
      <c r="AI189" s="20">
        <v>27</v>
      </c>
      <c r="AJ189" s="62">
        <v>0.99</v>
      </c>
      <c r="AK189" s="67" t="s">
        <v>1099</v>
      </c>
      <c r="AL189" s="21" t="s">
        <v>24</v>
      </c>
      <c r="AM189" s="21" t="s">
        <v>444</v>
      </c>
      <c r="AN189" s="68" t="s">
        <v>24</v>
      </c>
      <c r="AO189" s="72" t="s">
        <v>1098</v>
      </c>
      <c r="AP189" s="98" t="str" cm="1">
        <f t="array" aca="1" ref="AP189" ca="1">INDIRECT(ADDRESS(CELL("row", INDEX('Drugs properties'!$A:$A, MATCH($D189, 'Drugs properties'!$A:$A, 0), 0)), 2, 4, TRUE, "Drugs properties"))</f>
        <v>CCCCC1=C(C2=CC=CC=C2O1)C(=O)C3=CC(=C(C(=C3)I)OCCN(CC)CC)I</v>
      </c>
      <c r="AQ189" s="98" cm="1">
        <f t="array" aca="1" ref="AQ189" ca="1">INDIRECT(ADDRESS(CELL("row", INDEX('Drugs properties'!$A:$A, MATCH($D189, 'Drugs properties'!$A:$A, 0), 0)), 3, 4, TRUE, "Drugs properties"))</f>
        <v>645.30999999999995</v>
      </c>
      <c r="AR189" s="98" cm="1">
        <f t="array" aca="1" ref="AR189" ca="1">INDIRECT(ADDRESS(CELL("row", INDEX('Drugs properties'!$A:$A, MATCH($D189, 'Drugs properties'!$A:$A, 0), 0)), 4, 4, TRUE, "Drugs properties"))</f>
        <v>42.68</v>
      </c>
      <c r="AS189" s="98" cm="1">
        <f t="array" aca="1" ref="AS189" ca="1">INDIRECT(ADDRESS(CELL("row", INDEX('Drugs properties'!$A:$A, MATCH($D189, 'Drugs properties'!$A:$A, 0), 0)), 5, 4, TRUE, "Drugs properties"))</f>
        <v>6.49</v>
      </c>
      <c r="AT189" s="98" cm="1">
        <f t="array" aca="1" ref="AT189" ca="1">INDIRECT(ADDRESS(CELL("row", INDEX('Drugs properties'!$A:$A, MATCH($D189, 'Drugs properties'!$A:$A, 0), 0)), 6, 4, TRUE, "Drugs properties"))</f>
        <v>4</v>
      </c>
      <c r="AU189" s="98" cm="1">
        <f t="array" aca="1" ref="AU189" ca="1">INDIRECT(ADDRESS(CELL("row", INDEX('Drugs properties'!$A:$A, MATCH($D189, 'Drugs properties'!$A:$A, 0), 0)), 7, 4, TRUE, "Drugs properties"))</f>
        <v>0</v>
      </c>
      <c r="AV189" s="98" cm="1">
        <f t="array" aca="1" ref="AV189" ca="1">INDIRECT(ADDRESS(CELL("row", INDEX('Drugs properties'!$A:$A, MATCH($D189, 'Drugs properties'!$A:$A, 0), 0)), 8, 4, TRUE, "Drugs properties"))</f>
        <v>11</v>
      </c>
      <c r="AW189" s="98" cm="1">
        <f t="array" aca="1" ref="AW189" ca="1">INDIRECT(ADDRESS(CELL("row", INDEX('Drugs properties'!$A:$A, MATCH($D189, 'Drugs properties'!$A:$A, 0), 0)), 9, 4, TRUE, "Drugs properties"))</f>
        <v>31</v>
      </c>
      <c r="AX189" s="105" cm="1">
        <f t="array" aca="1" ref="AX189" ca="1">INDIRECT(ADDRESS(CELL("row", INDEX('Drugs properties'!$A:$A, MATCH($D189, 'Drugs properties'!$A:$A, 0), 0)), 11, 4, TRUE, "Drugs properties"))</f>
        <v>33532</v>
      </c>
      <c r="AY189" s="102" cm="1">
        <f t="array" aca="1" ref="AY189" ca="1">INDIRECT(ADDRESS(CELL("row", INDEX('Drugs properties'!$A:$A, MATCH($D189, 'Drugs properties'!$A:$A, 0), 0)), 12, 4, TRUE, "Drugs properties"))</f>
        <v>9543</v>
      </c>
      <c r="AZ189" s="102" cm="1">
        <f t="array" aca="1" ref="AZ189" ca="1">INDIRECT(ADDRESS(CELL("row", INDEX('Drugs properties'!$A:$A, MATCH($D189, 'Drugs properties'!$A:$A, 0), 0)), 13, 4, TRUE, "Drugs properties"))</f>
        <v>845</v>
      </c>
      <c r="BA189" s="109" cm="1">
        <f t="array" aca="1" ref="BA189" ca="1">INDIRECT(ADDRESS(CELL("row", INDEX('Drugs properties'!$A:$A, MATCH($D189, 'Drugs properties'!$A:$A, 0), 0)), 14, 4, TRUE, "Drugs properties"))</f>
        <v>56</v>
      </c>
    </row>
    <row r="190" spans="1:53" s="3" customFormat="1" ht="60" x14ac:dyDescent="0.25">
      <c r="A190" s="15">
        <v>188</v>
      </c>
      <c r="B190" s="15" t="s">
        <v>445</v>
      </c>
      <c r="C190" s="32">
        <v>28062741</v>
      </c>
      <c r="D190" s="34" t="s">
        <v>446</v>
      </c>
      <c r="E190" s="16"/>
      <c r="F190" s="16"/>
      <c r="G190" s="16" t="s">
        <v>26</v>
      </c>
      <c r="H190" s="16" t="s">
        <v>297</v>
      </c>
      <c r="I190" s="90"/>
      <c r="J190" s="90"/>
      <c r="K190" s="16" t="s">
        <v>1107</v>
      </c>
      <c r="L190" s="16"/>
      <c r="M190" s="35"/>
      <c r="N190" s="43">
        <v>72</v>
      </c>
      <c r="O190" s="17" t="s">
        <v>100</v>
      </c>
      <c r="P190" s="44" t="s">
        <v>447</v>
      </c>
      <c r="Q190" s="49" t="s">
        <v>256</v>
      </c>
      <c r="R190" s="18" t="s">
        <v>448</v>
      </c>
      <c r="S190" s="18"/>
      <c r="T190" s="50"/>
      <c r="U190" s="55"/>
      <c r="V190" s="19">
        <v>520</v>
      </c>
      <c r="W190" s="56">
        <v>630</v>
      </c>
      <c r="X190" s="61"/>
      <c r="Y190" s="20"/>
      <c r="Z190" s="20"/>
      <c r="AA190" s="20"/>
      <c r="AB190" s="20"/>
      <c r="AC190" s="20" t="s">
        <v>2157</v>
      </c>
      <c r="AD190" s="20" t="s">
        <v>73</v>
      </c>
      <c r="AE190" s="20"/>
      <c r="AF190" s="20"/>
      <c r="AG190" s="20"/>
      <c r="AH190" s="20"/>
      <c r="AI190" s="20"/>
      <c r="AJ190" s="62"/>
      <c r="AK190" s="67" t="s">
        <v>1100</v>
      </c>
      <c r="AL190" s="21"/>
      <c r="AM190" s="21"/>
      <c r="AN190" s="68" t="s">
        <v>3528</v>
      </c>
      <c r="AO190" s="72"/>
      <c r="AP190" s="98" t="str" cm="1">
        <f t="array" aca="1" ref="AP190" ca="1">INDIRECT(ADDRESS(CELL("row", INDEX('Drugs properties'!$A:$A, MATCH($D190, 'Drugs properties'!$A:$A, 0), 0)), 2, 4, TRUE, "Drugs properties"))</f>
        <v>C(C1C(C(C(C(O1)O)O)O)O)O.O</v>
      </c>
      <c r="AQ190" s="98" cm="1">
        <f t="array" aca="1" ref="AQ190" ca="1">INDIRECT(ADDRESS(CELL("row", INDEX('Drugs properties'!$A:$A, MATCH($D190, 'Drugs properties'!$A:$A, 0), 0)), 3, 4, TRUE, "Drugs properties"))</f>
        <v>198.17</v>
      </c>
      <c r="AR190" s="98" cm="1">
        <f t="array" aca="1" ref="AR190" ca="1">INDIRECT(ADDRESS(CELL("row", INDEX('Drugs properties'!$A:$A, MATCH($D190, 'Drugs properties'!$A:$A, 0), 0)), 4, 4, TRUE, "Drugs properties"))</f>
        <v>119.61</v>
      </c>
      <c r="AS190" s="98" cm="1">
        <f t="array" aca="1" ref="AS190" ca="1">INDIRECT(ADDRESS(CELL("row", INDEX('Drugs properties'!$A:$A, MATCH($D190, 'Drugs properties'!$A:$A, 0), 0)), 5, 4, TRUE, "Drugs properties"))</f>
        <v>-2.54</v>
      </c>
      <c r="AT190" s="98" cm="1">
        <f t="array" aca="1" ref="AT190" ca="1">INDIRECT(ADDRESS(CELL("row", INDEX('Drugs properties'!$A:$A, MATCH($D190, 'Drugs properties'!$A:$A, 0), 0)), 6, 4, TRUE, "Drugs properties"))</f>
        <v>7</v>
      </c>
      <c r="AU190" s="98" cm="1">
        <f t="array" aca="1" ref="AU190" ca="1">INDIRECT(ADDRESS(CELL("row", INDEX('Drugs properties'!$A:$A, MATCH($D190, 'Drugs properties'!$A:$A, 0), 0)), 7, 4, TRUE, "Drugs properties"))</f>
        <v>6</v>
      </c>
      <c r="AV190" s="98" cm="1">
        <f t="array" aca="1" ref="AV190" ca="1">INDIRECT(ADDRESS(CELL("row", INDEX('Drugs properties'!$A:$A, MATCH($D190, 'Drugs properties'!$A:$A, 0), 0)), 8, 4, TRUE, "Drugs properties"))</f>
        <v>1</v>
      </c>
      <c r="AW190" s="98" cm="1">
        <f t="array" aca="1" ref="AW190" ca="1">INDIRECT(ADDRESS(CELL("row", INDEX('Drugs properties'!$A:$A, MATCH($D190, 'Drugs properties'!$A:$A, 0), 0)), 9, 4, TRUE, "Drugs properties"))</f>
        <v>13</v>
      </c>
      <c r="AX190" s="105" cm="1">
        <f t="array" aca="1" ref="AX190" ca="1">INDIRECT(ADDRESS(CELL("row", INDEX('Drugs properties'!$A:$A, MATCH($D190, 'Drugs properties'!$A:$A, 0), 0)), 11, 4, TRUE, "Drugs properties"))</f>
        <v>4141</v>
      </c>
      <c r="AY190" s="102" cm="1">
        <f t="array" aca="1" ref="AY190" ca="1">INDIRECT(ADDRESS(CELL("row", INDEX('Drugs properties'!$A:$A, MATCH($D190, 'Drugs properties'!$A:$A, 0), 0)), 12, 4, TRUE, "Drugs properties"))</f>
        <v>393</v>
      </c>
      <c r="AZ190" s="102" cm="1">
        <f t="array" aca="1" ref="AZ190" ca="1">INDIRECT(ADDRESS(CELL("row", INDEX('Drugs properties'!$A:$A, MATCH($D190, 'Drugs properties'!$A:$A, 0), 0)), 13, 4, TRUE, "Drugs properties"))</f>
        <v>7</v>
      </c>
      <c r="BA190" s="109" cm="1">
        <f t="array" aca="1" ref="BA190" ca="1">INDIRECT(ADDRESS(CELL("row", INDEX('Drugs properties'!$A:$A, MATCH($D190, 'Drugs properties'!$A:$A, 0), 0)), 14, 4, TRUE, "Drugs properties"))</f>
        <v>0</v>
      </c>
    </row>
    <row r="191" spans="1:53" s="3" customFormat="1" ht="120" x14ac:dyDescent="0.25">
      <c r="A191" s="15">
        <v>189</v>
      </c>
      <c r="B191" s="15" t="s">
        <v>453</v>
      </c>
      <c r="C191" s="83">
        <v>9132656</v>
      </c>
      <c r="D191" s="34" t="s">
        <v>53</v>
      </c>
      <c r="E191" s="16">
        <f>80*3</f>
        <v>240</v>
      </c>
      <c r="F191" s="16" t="s">
        <v>3188</v>
      </c>
      <c r="G191" s="16" t="s">
        <v>19</v>
      </c>
      <c r="H191" s="16" t="s">
        <v>1102</v>
      </c>
      <c r="I191" s="90" t="s">
        <v>3338</v>
      </c>
      <c r="J191" s="16" t="s">
        <v>2158</v>
      </c>
      <c r="K191" s="16"/>
      <c r="L191" s="16"/>
      <c r="M191" s="35"/>
      <c r="N191" s="43">
        <v>47</v>
      </c>
      <c r="O191" s="17" t="s">
        <v>96</v>
      </c>
      <c r="P191" s="44" t="s">
        <v>1101</v>
      </c>
      <c r="Q191" s="49" t="s">
        <v>24</v>
      </c>
      <c r="R191" s="18" t="s">
        <v>452</v>
      </c>
      <c r="S191" s="18"/>
      <c r="T191" s="50"/>
      <c r="U191" s="55"/>
      <c r="V191" s="19"/>
      <c r="W191" s="56" t="s">
        <v>451</v>
      </c>
      <c r="X191" s="61"/>
      <c r="Y191" s="20"/>
      <c r="Z191" s="20"/>
      <c r="AA191" s="20"/>
      <c r="AB191" s="20"/>
      <c r="AC191" s="20" t="s">
        <v>2159</v>
      </c>
      <c r="AD191" s="20">
        <v>0.87</v>
      </c>
      <c r="AE191" s="20">
        <v>2.09</v>
      </c>
      <c r="AF191" s="20"/>
      <c r="AG191" s="20"/>
      <c r="AH191" s="20"/>
      <c r="AI191" s="20">
        <v>67.48</v>
      </c>
      <c r="AJ191" s="62">
        <v>9.8414000000000001</v>
      </c>
      <c r="AK191" s="67" t="s">
        <v>2160</v>
      </c>
      <c r="AL191" s="21" t="s">
        <v>24</v>
      </c>
      <c r="AM191" s="21"/>
      <c r="AN191" s="68" t="s">
        <v>1103</v>
      </c>
      <c r="AO191" s="72"/>
      <c r="AP191" s="98" t="str" cm="1">
        <f t="array" aca="1" ref="AP191" ca="1">INDIRECT(ADDRESS(CELL("row", INDEX('Drugs properties'!$A:$A, MATCH($D191, 'Drugs properties'!$A:$A, 0), 0)), 2, 4, TRUE, "Drugs properties"))</f>
        <v>CC(C)NCC(C1=CC=C(C=C1)NS(=O)(=O)C)O</v>
      </c>
      <c r="AQ191" s="98" cm="1">
        <f t="array" aca="1" ref="AQ191" ca="1">INDIRECT(ADDRESS(CELL("row", INDEX('Drugs properties'!$A:$A, MATCH($D191, 'Drugs properties'!$A:$A, 0), 0)), 3, 4, TRUE, "Drugs properties"))</f>
        <v>272.36</v>
      </c>
      <c r="AR191" s="98" cm="1">
        <f t="array" aca="1" ref="AR191" ca="1">INDIRECT(ADDRESS(CELL("row", INDEX('Drugs properties'!$A:$A, MATCH($D191, 'Drugs properties'!$A:$A, 0), 0)), 4, 4, TRUE, "Drugs properties"))</f>
        <v>86.81</v>
      </c>
      <c r="AS191" s="98" cm="1">
        <f t="array" aca="1" ref="AS191" ca="1">INDIRECT(ADDRESS(CELL("row", INDEX('Drugs properties'!$A:$A, MATCH($D191, 'Drugs properties'!$A:$A, 0), 0)), 5, 4, TRUE, "Drugs properties"))</f>
        <v>1.03</v>
      </c>
      <c r="AT191" s="98" cm="1">
        <f t="array" aca="1" ref="AT191" ca="1">INDIRECT(ADDRESS(CELL("row", INDEX('Drugs properties'!$A:$A, MATCH($D191, 'Drugs properties'!$A:$A, 0), 0)), 6, 4, TRUE, "Drugs properties"))</f>
        <v>4</v>
      </c>
      <c r="AU191" s="98" cm="1">
        <f t="array" aca="1" ref="AU191" ca="1">INDIRECT(ADDRESS(CELL("row", INDEX('Drugs properties'!$A:$A, MATCH($D191, 'Drugs properties'!$A:$A, 0), 0)), 7, 4, TRUE, "Drugs properties"))</f>
        <v>3</v>
      </c>
      <c r="AV191" s="98" cm="1">
        <f t="array" aca="1" ref="AV191" ca="1">INDIRECT(ADDRESS(CELL("row", INDEX('Drugs properties'!$A:$A, MATCH($D191, 'Drugs properties'!$A:$A, 0), 0)), 8, 4, TRUE, "Drugs properties"))</f>
        <v>6</v>
      </c>
      <c r="AW191" s="98" cm="1">
        <f t="array" aca="1" ref="AW191" ca="1">INDIRECT(ADDRESS(CELL("row", INDEX('Drugs properties'!$A:$A, MATCH($D191, 'Drugs properties'!$A:$A, 0), 0)), 9, 4, TRUE, "Drugs properties"))</f>
        <v>18</v>
      </c>
      <c r="AX191" s="105" cm="1">
        <f t="array" aca="1" ref="AX191" ca="1">INDIRECT(ADDRESS(CELL("row", INDEX('Drugs properties'!$A:$A, MATCH($D191, 'Drugs properties'!$A:$A, 0), 0)), 11, 4, TRUE, "Drugs properties"))</f>
        <v>4950</v>
      </c>
      <c r="AY191" s="102" cm="1">
        <f t="array" aca="1" ref="AY191" ca="1">INDIRECT(ADDRESS(CELL("row", INDEX('Drugs properties'!$A:$A, MATCH($D191, 'Drugs properties'!$A:$A, 0), 0)), 12, 4, TRUE, "Drugs properties"))</f>
        <v>2201</v>
      </c>
      <c r="AZ191" s="102" cm="1">
        <f t="array" aca="1" ref="AZ191" ca="1">INDIRECT(ADDRESS(CELL("row", INDEX('Drugs properties'!$A:$A, MATCH($D191, 'Drugs properties'!$A:$A, 0), 0)), 13, 4, TRUE, "Drugs properties"))</f>
        <v>357</v>
      </c>
      <c r="BA191" s="109" cm="1">
        <f t="array" aca="1" ref="BA191" ca="1">INDIRECT(ADDRESS(CELL("row", INDEX('Drugs properties'!$A:$A, MATCH($D191, 'Drugs properties'!$A:$A, 0), 0)), 14, 4, TRUE, "Drugs properties"))</f>
        <v>34</v>
      </c>
    </row>
    <row r="192" spans="1:53" s="3" customFormat="1" ht="60" x14ac:dyDescent="0.25">
      <c r="A192" s="15">
        <v>190</v>
      </c>
      <c r="B192" s="15" t="s">
        <v>454</v>
      </c>
      <c r="C192" s="83">
        <v>8671988</v>
      </c>
      <c r="D192" s="80" t="s">
        <v>53</v>
      </c>
      <c r="E192" s="16">
        <v>80</v>
      </c>
      <c r="F192" s="16"/>
      <c r="G192" s="16" t="s">
        <v>19</v>
      </c>
      <c r="H192" s="16"/>
      <c r="I192" s="16"/>
      <c r="J192" s="16"/>
      <c r="K192" s="16"/>
      <c r="L192" s="16"/>
      <c r="M192" s="35"/>
      <c r="N192" s="43">
        <v>53</v>
      </c>
      <c r="O192" s="17" t="s">
        <v>100</v>
      </c>
      <c r="P192" s="44" t="s">
        <v>455</v>
      </c>
      <c r="Q192" s="49" t="s">
        <v>24</v>
      </c>
      <c r="R192" s="18">
        <v>70</v>
      </c>
      <c r="S192" s="18"/>
      <c r="T192" s="50"/>
      <c r="U192" s="55"/>
      <c r="V192" s="19"/>
      <c r="W192" s="56">
        <v>550</v>
      </c>
      <c r="X192" s="61"/>
      <c r="Y192" s="20"/>
      <c r="Z192" s="20"/>
      <c r="AA192" s="20"/>
      <c r="AB192" s="20"/>
      <c r="AC192" s="20"/>
      <c r="AD192" s="20"/>
      <c r="AE192" s="20"/>
      <c r="AF192" s="20"/>
      <c r="AG192" s="20"/>
      <c r="AH192" s="20"/>
      <c r="AI192" s="20"/>
      <c r="AJ192" s="62"/>
      <c r="AK192" s="67" t="s">
        <v>1104</v>
      </c>
      <c r="AL192" s="21" t="s">
        <v>24</v>
      </c>
      <c r="AM192" s="21"/>
      <c r="AN192" s="68" t="s">
        <v>1106</v>
      </c>
      <c r="AO192" s="72"/>
      <c r="AP192" s="98" t="str" cm="1">
        <f t="array" aca="1" ref="AP192" ca="1">INDIRECT(ADDRESS(CELL("row", INDEX('Drugs properties'!$A:$A, MATCH($D192, 'Drugs properties'!$A:$A, 0), 0)), 2, 4, TRUE, "Drugs properties"))</f>
        <v>CC(C)NCC(C1=CC=C(C=C1)NS(=O)(=O)C)O</v>
      </c>
      <c r="AQ192" s="98" cm="1">
        <f t="array" aca="1" ref="AQ192" ca="1">INDIRECT(ADDRESS(CELL("row", INDEX('Drugs properties'!$A:$A, MATCH($D192, 'Drugs properties'!$A:$A, 0), 0)), 3, 4, TRUE, "Drugs properties"))</f>
        <v>272.36</v>
      </c>
      <c r="AR192" s="98" cm="1">
        <f t="array" aca="1" ref="AR192" ca="1">INDIRECT(ADDRESS(CELL("row", INDEX('Drugs properties'!$A:$A, MATCH($D192, 'Drugs properties'!$A:$A, 0), 0)), 4, 4, TRUE, "Drugs properties"))</f>
        <v>86.81</v>
      </c>
      <c r="AS192" s="98" cm="1">
        <f t="array" aca="1" ref="AS192" ca="1">INDIRECT(ADDRESS(CELL("row", INDEX('Drugs properties'!$A:$A, MATCH($D192, 'Drugs properties'!$A:$A, 0), 0)), 5, 4, TRUE, "Drugs properties"))</f>
        <v>1.03</v>
      </c>
      <c r="AT192" s="98" cm="1">
        <f t="array" aca="1" ref="AT192" ca="1">INDIRECT(ADDRESS(CELL("row", INDEX('Drugs properties'!$A:$A, MATCH($D192, 'Drugs properties'!$A:$A, 0), 0)), 6, 4, TRUE, "Drugs properties"))</f>
        <v>4</v>
      </c>
      <c r="AU192" s="98" cm="1">
        <f t="array" aca="1" ref="AU192" ca="1">INDIRECT(ADDRESS(CELL("row", INDEX('Drugs properties'!$A:$A, MATCH($D192, 'Drugs properties'!$A:$A, 0), 0)), 7, 4, TRUE, "Drugs properties"))</f>
        <v>3</v>
      </c>
      <c r="AV192" s="98" cm="1">
        <f t="array" aca="1" ref="AV192" ca="1">INDIRECT(ADDRESS(CELL("row", INDEX('Drugs properties'!$A:$A, MATCH($D192, 'Drugs properties'!$A:$A, 0), 0)), 8, 4, TRUE, "Drugs properties"))</f>
        <v>6</v>
      </c>
      <c r="AW192" s="98" cm="1">
        <f t="array" aca="1" ref="AW192" ca="1">INDIRECT(ADDRESS(CELL("row", INDEX('Drugs properties'!$A:$A, MATCH($D192, 'Drugs properties'!$A:$A, 0), 0)), 9, 4, TRUE, "Drugs properties"))</f>
        <v>18</v>
      </c>
      <c r="AX192" s="105" cm="1">
        <f t="array" aca="1" ref="AX192" ca="1">INDIRECT(ADDRESS(CELL("row", INDEX('Drugs properties'!$A:$A, MATCH($D192, 'Drugs properties'!$A:$A, 0), 0)), 11, 4, TRUE, "Drugs properties"))</f>
        <v>4950</v>
      </c>
      <c r="AY192" s="102" cm="1">
        <f t="array" aca="1" ref="AY192" ca="1">INDIRECT(ADDRESS(CELL("row", INDEX('Drugs properties'!$A:$A, MATCH($D192, 'Drugs properties'!$A:$A, 0), 0)), 12, 4, TRUE, "Drugs properties"))</f>
        <v>2201</v>
      </c>
      <c r="AZ192" s="102" cm="1">
        <f t="array" aca="1" ref="AZ192" ca="1">INDIRECT(ADDRESS(CELL("row", INDEX('Drugs properties'!$A:$A, MATCH($D192, 'Drugs properties'!$A:$A, 0), 0)), 13, 4, TRUE, "Drugs properties"))</f>
        <v>357</v>
      </c>
      <c r="BA192" s="109" cm="1">
        <f t="array" aca="1" ref="BA192" ca="1">INDIRECT(ADDRESS(CELL("row", INDEX('Drugs properties'!$A:$A, MATCH($D192, 'Drugs properties'!$A:$A, 0), 0)), 14, 4, TRUE, "Drugs properties"))</f>
        <v>34</v>
      </c>
    </row>
    <row r="193" spans="1:53" s="3" customFormat="1" ht="105" x14ac:dyDescent="0.25">
      <c r="A193" s="15">
        <v>191</v>
      </c>
      <c r="B193" s="15" t="s">
        <v>454</v>
      </c>
      <c r="C193" s="83">
        <v>8671988</v>
      </c>
      <c r="D193" s="80" t="s">
        <v>53</v>
      </c>
      <c r="E193" s="16">
        <v>80</v>
      </c>
      <c r="F193" s="16"/>
      <c r="G193" s="16" t="s">
        <v>19</v>
      </c>
      <c r="H193" s="16"/>
      <c r="I193" s="16"/>
      <c r="J193" s="16"/>
      <c r="K193" s="16"/>
      <c r="L193" s="16"/>
      <c r="M193" s="35"/>
      <c r="N193" s="43">
        <v>78</v>
      </c>
      <c r="O193" s="17" t="s">
        <v>96</v>
      </c>
      <c r="P193" s="44" t="s">
        <v>456</v>
      </c>
      <c r="Q193" s="49" t="s">
        <v>24</v>
      </c>
      <c r="R193" s="18">
        <v>50</v>
      </c>
      <c r="S193" s="18"/>
      <c r="T193" s="50"/>
      <c r="U193" s="55"/>
      <c r="V193" s="19"/>
      <c r="W193" s="56">
        <v>480</v>
      </c>
      <c r="X193" s="61"/>
      <c r="Y193" s="20"/>
      <c r="Z193" s="20"/>
      <c r="AA193" s="20"/>
      <c r="AB193" s="20"/>
      <c r="AC193" s="20"/>
      <c r="AD193" s="20"/>
      <c r="AE193" s="20"/>
      <c r="AF193" s="20"/>
      <c r="AG193" s="20"/>
      <c r="AH193" s="20"/>
      <c r="AI193" s="20"/>
      <c r="AJ193" s="62"/>
      <c r="AK193" s="67" t="s">
        <v>1105</v>
      </c>
      <c r="AL193" s="21" t="s">
        <v>24</v>
      </c>
      <c r="AM193" s="21"/>
      <c r="AN193" s="68" t="s">
        <v>964</v>
      </c>
      <c r="AO193" s="72"/>
      <c r="AP193" s="98" t="str" cm="1">
        <f t="array" aca="1" ref="AP193" ca="1">INDIRECT(ADDRESS(CELL("row", INDEX('Drugs properties'!$A:$A, MATCH($D193, 'Drugs properties'!$A:$A, 0), 0)), 2, 4, TRUE, "Drugs properties"))</f>
        <v>CC(C)NCC(C1=CC=C(C=C1)NS(=O)(=O)C)O</v>
      </c>
      <c r="AQ193" s="98" cm="1">
        <f t="array" aca="1" ref="AQ193" ca="1">INDIRECT(ADDRESS(CELL("row", INDEX('Drugs properties'!$A:$A, MATCH($D193, 'Drugs properties'!$A:$A, 0), 0)), 3, 4, TRUE, "Drugs properties"))</f>
        <v>272.36</v>
      </c>
      <c r="AR193" s="98" cm="1">
        <f t="array" aca="1" ref="AR193" ca="1">INDIRECT(ADDRESS(CELL("row", INDEX('Drugs properties'!$A:$A, MATCH($D193, 'Drugs properties'!$A:$A, 0), 0)), 4, 4, TRUE, "Drugs properties"))</f>
        <v>86.81</v>
      </c>
      <c r="AS193" s="98" cm="1">
        <f t="array" aca="1" ref="AS193" ca="1">INDIRECT(ADDRESS(CELL("row", INDEX('Drugs properties'!$A:$A, MATCH($D193, 'Drugs properties'!$A:$A, 0), 0)), 5, 4, TRUE, "Drugs properties"))</f>
        <v>1.03</v>
      </c>
      <c r="AT193" s="98" cm="1">
        <f t="array" aca="1" ref="AT193" ca="1">INDIRECT(ADDRESS(CELL("row", INDEX('Drugs properties'!$A:$A, MATCH($D193, 'Drugs properties'!$A:$A, 0), 0)), 6, 4, TRUE, "Drugs properties"))</f>
        <v>4</v>
      </c>
      <c r="AU193" s="98" cm="1">
        <f t="array" aca="1" ref="AU193" ca="1">INDIRECT(ADDRESS(CELL("row", INDEX('Drugs properties'!$A:$A, MATCH($D193, 'Drugs properties'!$A:$A, 0), 0)), 7, 4, TRUE, "Drugs properties"))</f>
        <v>3</v>
      </c>
      <c r="AV193" s="98" cm="1">
        <f t="array" aca="1" ref="AV193" ca="1">INDIRECT(ADDRESS(CELL("row", INDEX('Drugs properties'!$A:$A, MATCH($D193, 'Drugs properties'!$A:$A, 0), 0)), 8, 4, TRUE, "Drugs properties"))</f>
        <v>6</v>
      </c>
      <c r="AW193" s="98" cm="1">
        <f t="array" aca="1" ref="AW193" ca="1">INDIRECT(ADDRESS(CELL("row", INDEX('Drugs properties'!$A:$A, MATCH($D193, 'Drugs properties'!$A:$A, 0), 0)), 9, 4, TRUE, "Drugs properties"))</f>
        <v>18</v>
      </c>
      <c r="AX193" s="105" cm="1">
        <f t="array" aca="1" ref="AX193" ca="1">INDIRECT(ADDRESS(CELL("row", INDEX('Drugs properties'!$A:$A, MATCH($D193, 'Drugs properties'!$A:$A, 0), 0)), 11, 4, TRUE, "Drugs properties"))</f>
        <v>4950</v>
      </c>
      <c r="AY193" s="102" cm="1">
        <f t="array" aca="1" ref="AY193" ca="1">INDIRECT(ADDRESS(CELL("row", INDEX('Drugs properties'!$A:$A, MATCH($D193, 'Drugs properties'!$A:$A, 0), 0)), 12, 4, TRUE, "Drugs properties"))</f>
        <v>2201</v>
      </c>
      <c r="AZ193" s="102" cm="1">
        <f t="array" aca="1" ref="AZ193" ca="1">INDIRECT(ADDRESS(CELL("row", INDEX('Drugs properties'!$A:$A, MATCH($D193, 'Drugs properties'!$A:$A, 0), 0)), 13, 4, TRUE, "Drugs properties"))</f>
        <v>357</v>
      </c>
      <c r="BA193" s="109" cm="1">
        <f t="array" aca="1" ref="BA193" ca="1">INDIRECT(ADDRESS(CELL("row", INDEX('Drugs properties'!$A:$A, MATCH($D193, 'Drugs properties'!$A:$A, 0), 0)), 14, 4, TRUE, "Drugs properties"))</f>
        <v>34</v>
      </c>
    </row>
    <row r="194" spans="1:53" s="3" customFormat="1" ht="90" x14ac:dyDescent="0.25">
      <c r="A194" s="15">
        <v>192</v>
      </c>
      <c r="B194" s="15" t="s">
        <v>454</v>
      </c>
      <c r="C194" s="83">
        <v>8671988</v>
      </c>
      <c r="D194" s="80" t="s">
        <v>53</v>
      </c>
      <c r="E194" s="16">
        <v>80</v>
      </c>
      <c r="F194" s="16"/>
      <c r="G194" s="16" t="s">
        <v>19</v>
      </c>
      <c r="H194" s="16"/>
      <c r="I194" s="16"/>
      <c r="J194" s="16"/>
      <c r="K194" s="16"/>
      <c r="L194" s="16"/>
      <c r="M194" s="35"/>
      <c r="N194" s="43">
        <v>73</v>
      </c>
      <c r="O194" s="17" t="s">
        <v>100</v>
      </c>
      <c r="P194" s="44" t="s">
        <v>457</v>
      </c>
      <c r="Q194" s="49" t="s">
        <v>24</v>
      </c>
      <c r="R194" s="18" t="s">
        <v>458</v>
      </c>
      <c r="S194" s="18"/>
      <c r="T194" s="50"/>
      <c r="U194" s="55"/>
      <c r="V194" s="19"/>
      <c r="W194" s="56">
        <v>540</v>
      </c>
      <c r="X194" s="61"/>
      <c r="Y194" s="20"/>
      <c r="Z194" s="20"/>
      <c r="AA194" s="20"/>
      <c r="AB194" s="20"/>
      <c r="AC194" s="20"/>
      <c r="AD194" s="20"/>
      <c r="AE194" s="20"/>
      <c r="AF194" s="20"/>
      <c r="AG194" s="20"/>
      <c r="AH194" s="20"/>
      <c r="AI194" s="20"/>
      <c r="AJ194" s="62"/>
      <c r="AK194" s="67" t="s">
        <v>1108</v>
      </c>
      <c r="AL194" s="21"/>
      <c r="AM194" s="21"/>
      <c r="AN194" s="68" t="s">
        <v>1109</v>
      </c>
      <c r="AO194" s="72"/>
      <c r="AP194" s="98" t="str" cm="1">
        <f t="array" aca="1" ref="AP194" ca="1">INDIRECT(ADDRESS(CELL("row", INDEX('Drugs properties'!$A:$A, MATCH($D194, 'Drugs properties'!$A:$A, 0), 0)), 2, 4, TRUE, "Drugs properties"))</f>
        <v>CC(C)NCC(C1=CC=C(C=C1)NS(=O)(=O)C)O</v>
      </c>
      <c r="AQ194" s="98" cm="1">
        <f t="array" aca="1" ref="AQ194" ca="1">INDIRECT(ADDRESS(CELL("row", INDEX('Drugs properties'!$A:$A, MATCH($D194, 'Drugs properties'!$A:$A, 0), 0)), 3, 4, TRUE, "Drugs properties"))</f>
        <v>272.36</v>
      </c>
      <c r="AR194" s="98" cm="1">
        <f t="array" aca="1" ref="AR194" ca="1">INDIRECT(ADDRESS(CELL("row", INDEX('Drugs properties'!$A:$A, MATCH($D194, 'Drugs properties'!$A:$A, 0), 0)), 4, 4, TRUE, "Drugs properties"))</f>
        <v>86.81</v>
      </c>
      <c r="AS194" s="98" cm="1">
        <f t="array" aca="1" ref="AS194" ca="1">INDIRECT(ADDRESS(CELL("row", INDEX('Drugs properties'!$A:$A, MATCH($D194, 'Drugs properties'!$A:$A, 0), 0)), 5, 4, TRUE, "Drugs properties"))</f>
        <v>1.03</v>
      </c>
      <c r="AT194" s="98" cm="1">
        <f t="array" aca="1" ref="AT194" ca="1">INDIRECT(ADDRESS(CELL("row", INDEX('Drugs properties'!$A:$A, MATCH($D194, 'Drugs properties'!$A:$A, 0), 0)), 6, 4, TRUE, "Drugs properties"))</f>
        <v>4</v>
      </c>
      <c r="AU194" s="98" cm="1">
        <f t="array" aca="1" ref="AU194" ca="1">INDIRECT(ADDRESS(CELL("row", INDEX('Drugs properties'!$A:$A, MATCH($D194, 'Drugs properties'!$A:$A, 0), 0)), 7, 4, TRUE, "Drugs properties"))</f>
        <v>3</v>
      </c>
      <c r="AV194" s="98" cm="1">
        <f t="array" aca="1" ref="AV194" ca="1">INDIRECT(ADDRESS(CELL("row", INDEX('Drugs properties'!$A:$A, MATCH($D194, 'Drugs properties'!$A:$A, 0), 0)), 8, 4, TRUE, "Drugs properties"))</f>
        <v>6</v>
      </c>
      <c r="AW194" s="98" cm="1">
        <f t="array" aca="1" ref="AW194" ca="1">INDIRECT(ADDRESS(CELL("row", INDEX('Drugs properties'!$A:$A, MATCH($D194, 'Drugs properties'!$A:$A, 0), 0)), 9, 4, TRUE, "Drugs properties"))</f>
        <v>18</v>
      </c>
      <c r="AX194" s="105" cm="1">
        <f t="array" aca="1" ref="AX194" ca="1">INDIRECT(ADDRESS(CELL("row", INDEX('Drugs properties'!$A:$A, MATCH($D194, 'Drugs properties'!$A:$A, 0), 0)), 11, 4, TRUE, "Drugs properties"))</f>
        <v>4950</v>
      </c>
      <c r="AY194" s="102" cm="1">
        <f t="array" aca="1" ref="AY194" ca="1">INDIRECT(ADDRESS(CELL("row", INDEX('Drugs properties'!$A:$A, MATCH($D194, 'Drugs properties'!$A:$A, 0), 0)), 12, 4, TRUE, "Drugs properties"))</f>
        <v>2201</v>
      </c>
      <c r="AZ194" s="102" cm="1">
        <f t="array" aca="1" ref="AZ194" ca="1">INDIRECT(ADDRESS(CELL("row", INDEX('Drugs properties'!$A:$A, MATCH($D194, 'Drugs properties'!$A:$A, 0), 0)), 13, 4, TRUE, "Drugs properties"))</f>
        <v>357</v>
      </c>
      <c r="BA194" s="109" cm="1">
        <f t="array" aca="1" ref="BA194" ca="1">INDIRECT(ADDRESS(CELL("row", INDEX('Drugs properties'!$A:$A, MATCH($D194, 'Drugs properties'!$A:$A, 0), 0)), 14, 4, TRUE, "Drugs properties"))</f>
        <v>34</v>
      </c>
    </row>
    <row r="195" spans="1:53" s="3" customFormat="1" ht="60" x14ac:dyDescent="0.25">
      <c r="A195" s="15">
        <v>193</v>
      </c>
      <c r="B195" s="15" t="s">
        <v>460</v>
      </c>
      <c r="C195" s="83">
        <v>27154527</v>
      </c>
      <c r="D195" s="34" t="s">
        <v>59</v>
      </c>
      <c r="E195" s="16">
        <v>600</v>
      </c>
      <c r="F195" s="16"/>
      <c r="G195" s="16"/>
      <c r="H195" s="16" t="s">
        <v>268</v>
      </c>
      <c r="I195" s="16"/>
      <c r="J195" s="16"/>
      <c r="K195" s="16"/>
      <c r="L195" s="16"/>
      <c r="M195" s="35"/>
      <c r="N195" s="43">
        <v>46</v>
      </c>
      <c r="O195" s="17" t="s">
        <v>100</v>
      </c>
      <c r="P195" s="44" t="s">
        <v>461</v>
      </c>
      <c r="Q195" s="49" t="s">
        <v>462</v>
      </c>
      <c r="R195" s="18"/>
      <c r="S195" s="18"/>
      <c r="T195" s="50"/>
      <c r="U195" s="55"/>
      <c r="V195" s="19"/>
      <c r="W195" s="56" t="s">
        <v>463</v>
      </c>
      <c r="X195" s="61"/>
      <c r="Y195" s="20"/>
      <c r="Z195" s="20"/>
      <c r="AA195" s="20"/>
      <c r="AB195" s="20"/>
      <c r="AC195" s="20">
        <v>2.6</v>
      </c>
      <c r="AD195" s="20">
        <v>0.61719999999999997</v>
      </c>
      <c r="AE195" s="20"/>
      <c r="AF195" s="20"/>
      <c r="AG195" s="20"/>
      <c r="AH195" s="20"/>
      <c r="AI195" s="20"/>
      <c r="AJ195" s="62"/>
      <c r="AK195" s="67" t="s">
        <v>1110</v>
      </c>
      <c r="AL195" s="21" t="s">
        <v>24</v>
      </c>
      <c r="AM195" s="21" t="s">
        <v>464</v>
      </c>
      <c r="AN195" s="68"/>
      <c r="AO195" s="72"/>
      <c r="AP195" s="98" t="str" cm="1">
        <f t="array" aca="1" ref="AP195" ca="1">INDIRECT(ADDRESS(CELL("row", INDEX('Drugs properties'!$A:$A, MATCH($D195, 'Drugs properties'!$A:$A, 0), 0)), 2, 4, TRUE, "Drugs properties"))</f>
        <v>CCC(=O)C(CC(C)N(C)C)(C1=CC=CC=C1)C2=CC=CC=C2</v>
      </c>
      <c r="AQ195" s="98" cm="1">
        <f t="array" aca="1" ref="AQ195" ca="1">INDIRECT(ADDRESS(CELL("row", INDEX('Drugs properties'!$A:$A, MATCH($D195, 'Drugs properties'!$A:$A, 0), 0)), 3, 4, TRUE, "Drugs properties"))</f>
        <v>309.45</v>
      </c>
      <c r="AR195" s="98" cm="1">
        <f t="array" aca="1" ref="AR195" ca="1">INDIRECT(ADDRESS(CELL("row", INDEX('Drugs properties'!$A:$A, MATCH($D195, 'Drugs properties'!$A:$A, 0), 0)), 4, 4, TRUE, "Drugs properties"))</f>
        <v>20.309999999999999</v>
      </c>
      <c r="AS195" s="98" cm="1">
        <f t="array" aca="1" ref="AS195" ca="1">INDIRECT(ADDRESS(CELL("row", INDEX('Drugs properties'!$A:$A, MATCH($D195, 'Drugs properties'!$A:$A, 0), 0)), 5, 4, TRUE, "Drugs properties"))</f>
        <v>4.0599999999999996</v>
      </c>
      <c r="AT195" s="98" cm="1">
        <f t="array" aca="1" ref="AT195" ca="1">INDIRECT(ADDRESS(CELL("row", INDEX('Drugs properties'!$A:$A, MATCH($D195, 'Drugs properties'!$A:$A, 0), 0)), 6, 4, TRUE, "Drugs properties"))</f>
        <v>2</v>
      </c>
      <c r="AU195" s="98" cm="1">
        <f t="array" aca="1" ref="AU195" ca="1">INDIRECT(ADDRESS(CELL("row", INDEX('Drugs properties'!$A:$A, MATCH($D195, 'Drugs properties'!$A:$A, 0), 0)), 7, 4, TRUE, "Drugs properties"))</f>
        <v>0</v>
      </c>
      <c r="AV195" s="98" cm="1">
        <f t="array" aca="1" ref="AV195" ca="1">INDIRECT(ADDRESS(CELL("row", INDEX('Drugs properties'!$A:$A, MATCH($D195, 'Drugs properties'!$A:$A, 0), 0)), 8, 4, TRUE, "Drugs properties"))</f>
        <v>7</v>
      </c>
      <c r="AW195" s="98" cm="1">
        <f t="array" aca="1" ref="AW195" ca="1">INDIRECT(ADDRESS(CELL("row", INDEX('Drugs properties'!$A:$A, MATCH($D195, 'Drugs properties'!$A:$A, 0), 0)), 9, 4, TRUE, "Drugs properties"))</f>
        <v>23</v>
      </c>
      <c r="AX195" s="105" cm="1">
        <f t="array" aca="1" ref="AX195" ca="1">INDIRECT(ADDRESS(CELL("row", INDEX('Drugs properties'!$A:$A, MATCH($D195, 'Drugs properties'!$A:$A, 0), 0)), 11, 4, TRUE, "Drugs properties"))</f>
        <v>15227</v>
      </c>
      <c r="AY195" s="102" cm="1">
        <f t="array" aca="1" ref="AY195" ca="1">INDIRECT(ADDRESS(CELL("row", INDEX('Drugs properties'!$A:$A, MATCH($D195, 'Drugs properties'!$A:$A, 0), 0)), 12, 4, TRUE, "Drugs properties"))</f>
        <v>2229</v>
      </c>
      <c r="AZ195" s="102" cm="1">
        <f t="array" aca="1" ref="AZ195" ca="1">INDIRECT(ADDRESS(CELL("row", INDEX('Drugs properties'!$A:$A, MATCH($D195, 'Drugs properties'!$A:$A, 0), 0)), 13, 4, TRUE, "Drugs properties"))</f>
        <v>251</v>
      </c>
      <c r="BA195" s="109" cm="1">
        <f t="array" aca="1" ref="BA195" ca="1">INDIRECT(ADDRESS(CELL("row", INDEX('Drugs properties'!$A:$A, MATCH($D195, 'Drugs properties'!$A:$A, 0), 0)), 14, 4, TRUE, "Drugs properties"))</f>
        <v>10</v>
      </c>
    </row>
    <row r="196" spans="1:53" s="3" customFormat="1" ht="90" x14ac:dyDescent="0.25">
      <c r="A196" s="15">
        <v>194</v>
      </c>
      <c r="B196" s="15" t="s">
        <v>467</v>
      </c>
      <c r="C196" s="32">
        <v>1644069</v>
      </c>
      <c r="D196" s="34" t="s">
        <v>159</v>
      </c>
      <c r="E196" s="16">
        <v>120</v>
      </c>
      <c r="F196" s="16"/>
      <c r="G196" s="16"/>
      <c r="H196" s="16" t="s">
        <v>162</v>
      </c>
      <c r="I196" s="16">
        <v>200</v>
      </c>
      <c r="J196" s="16"/>
      <c r="K196" s="16"/>
      <c r="L196" s="16"/>
      <c r="M196" s="35"/>
      <c r="N196" s="43">
        <v>22</v>
      </c>
      <c r="O196" s="17" t="s">
        <v>100</v>
      </c>
      <c r="P196" s="44" t="s">
        <v>465</v>
      </c>
      <c r="Q196" s="49" t="s">
        <v>24</v>
      </c>
      <c r="R196" s="18"/>
      <c r="S196" s="18"/>
      <c r="T196" s="50"/>
      <c r="U196" s="55"/>
      <c r="V196" s="19">
        <v>580</v>
      </c>
      <c r="W196" s="56">
        <v>520</v>
      </c>
      <c r="X196" s="61"/>
      <c r="Y196" s="20"/>
      <c r="Z196" s="20"/>
      <c r="AA196" s="20"/>
      <c r="AB196" s="20"/>
      <c r="AC196" s="20">
        <v>4.2</v>
      </c>
      <c r="AD196" s="20">
        <v>0.81</v>
      </c>
      <c r="AE196" s="20"/>
      <c r="AF196" s="20"/>
      <c r="AG196" s="20"/>
      <c r="AH196" s="20"/>
      <c r="AI196" s="20"/>
      <c r="AJ196" s="62"/>
      <c r="AK196" s="67"/>
      <c r="AL196" s="21" t="s">
        <v>24</v>
      </c>
      <c r="AM196" s="21" t="s">
        <v>466</v>
      </c>
      <c r="AN196" s="68" t="s">
        <v>1111</v>
      </c>
      <c r="AO196" s="72"/>
      <c r="AP196" s="98" t="str" cm="1">
        <f t="array" aca="1" ref="AP196" ca="1">INDIRECT(ADDRESS(CELL("row", INDEX('Drugs properties'!$A:$A, MATCH($D196, 'Drugs properties'!$A:$A, 0), 0)), 2, 4, TRUE, "Drugs properties"))</f>
        <v>CC(C)(C)C1=CC=C(C=C1)C(CCCN2CCC(CC2)C(C3=CC=CC=C3)(C4=CC=CC=C4)O)O</v>
      </c>
      <c r="AQ196" s="98" cm="1">
        <f t="array" aca="1" ref="AQ196" ca="1">INDIRECT(ADDRESS(CELL("row", INDEX('Drugs properties'!$A:$A, MATCH($D196, 'Drugs properties'!$A:$A, 0), 0)), 3, 4, TRUE, "Drugs properties"))</f>
        <v>471.67</v>
      </c>
      <c r="AR196" s="98" cm="1">
        <f t="array" aca="1" ref="AR196" ca="1">INDIRECT(ADDRESS(CELL("row", INDEX('Drugs properties'!$A:$A, MATCH($D196, 'Drugs properties'!$A:$A, 0), 0)), 4, 4, TRUE, "Drugs properties"))</f>
        <v>43.7</v>
      </c>
      <c r="AS196" s="98" cm="1">
        <f t="array" aca="1" ref="AS196" ca="1">INDIRECT(ADDRESS(CELL("row", INDEX('Drugs properties'!$A:$A, MATCH($D196, 'Drugs properties'!$A:$A, 0), 0)), 5, 4, TRUE, "Drugs properties"))</f>
        <v>5.73</v>
      </c>
      <c r="AT196" s="98" cm="1">
        <f t="array" aca="1" ref="AT196" ca="1">INDIRECT(ADDRESS(CELL("row", INDEX('Drugs properties'!$A:$A, MATCH($D196, 'Drugs properties'!$A:$A, 0), 0)), 6, 4, TRUE, "Drugs properties"))</f>
        <v>3</v>
      </c>
      <c r="AU196" s="98" cm="1">
        <f t="array" aca="1" ref="AU196" ca="1">INDIRECT(ADDRESS(CELL("row", INDEX('Drugs properties'!$A:$A, MATCH($D196, 'Drugs properties'!$A:$A, 0), 0)), 7, 4, TRUE, "Drugs properties"))</f>
        <v>2</v>
      </c>
      <c r="AV196" s="98" cm="1">
        <f t="array" aca="1" ref="AV196" ca="1">INDIRECT(ADDRESS(CELL("row", INDEX('Drugs properties'!$A:$A, MATCH($D196, 'Drugs properties'!$A:$A, 0), 0)), 8, 4, TRUE, "Drugs properties"))</f>
        <v>9</v>
      </c>
      <c r="AW196" s="98" cm="1">
        <f t="array" aca="1" ref="AW196" ca="1">INDIRECT(ADDRESS(CELL("row", INDEX('Drugs properties'!$A:$A, MATCH($D196, 'Drugs properties'!$A:$A, 0), 0)), 9, 4, TRUE, "Drugs properties"))</f>
        <v>35</v>
      </c>
      <c r="AX196" s="105" cm="1">
        <f t="array" aca="1" ref="AX196" ca="1">INDIRECT(ADDRESS(CELL("row", INDEX('Drugs properties'!$A:$A, MATCH($D196, 'Drugs properties'!$A:$A, 0), 0)), 11, 4, TRUE, "Drugs properties"))</f>
        <v>6199</v>
      </c>
      <c r="AY196" s="102" cm="1">
        <f t="array" aca="1" ref="AY196" ca="1">INDIRECT(ADDRESS(CELL("row", INDEX('Drugs properties'!$A:$A, MATCH($D196, 'Drugs properties'!$A:$A, 0), 0)), 12, 4, TRUE, "Drugs properties"))</f>
        <v>1859</v>
      </c>
      <c r="AZ196" s="102" cm="1">
        <f t="array" aca="1" ref="AZ196" ca="1">INDIRECT(ADDRESS(CELL("row", INDEX('Drugs properties'!$A:$A, MATCH($D196, 'Drugs properties'!$A:$A, 0), 0)), 13, 4, TRUE, "Drugs properties"))</f>
        <v>58</v>
      </c>
      <c r="BA196" s="109" cm="1">
        <f t="array" aca="1" ref="BA196" ca="1">INDIRECT(ADDRESS(CELL("row", INDEX('Drugs properties'!$A:$A, MATCH($D196, 'Drugs properties'!$A:$A, 0), 0)), 14, 4, TRUE, "Drugs properties"))</f>
        <v>10</v>
      </c>
    </row>
    <row r="197" spans="1:53" s="3" customFormat="1" ht="210" x14ac:dyDescent="0.25">
      <c r="A197" s="15">
        <v>195</v>
      </c>
      <c r="B197" s="15" t="s">
        <v>1112</v>
      </c>
      <c r="C197" s="83">
        <v>18359968</v>
      </c>
      <c r="D197" s="34" t="s">
        <v>39</v>
      </c>
      <c r="E197" s="16" t="s">
        <v>397</v>
      </c>
      <c r="F197" s="16"/>
      <c r="G197" s="16" t="s">
        <v>19</v>
      </c>
      <c r="H197" s="16"/>
      <c r="I197" s="16"/>
      <c r="J197" s="16"/>
      <c r="K197" s="16"/>
      <c r="L197" s="16" t="s">
        <v>24</v>
      </c>
      <c r="M197" s="35"/>
      <c r="N197" s="43">
        <v>68</v>
      </c>
      <c r="O197" s="17" t="s">
        <v>100</v>
      </c>
      <c r="P197" s="44" t="s">
        <v>294</v>
      </c>
      <c r="Q197" s="49" t="s">
        <v>24</v>
      </c>
      <c r="R197" s="18"/>
      <c r="S197" s="18"/>
      <c r="T197" s="50"/>
      <c r="U197" s="55"/>
      <c r="V197" s="19"/>
      <c r="W197" s="56">
        <v>556</v>
      </c>
      <c r="X197" s="61"/>
      <c r="Y197" s="20"/>
      <c r="Z197" s="20"/>
      <c r="AA197" s="20"/>
      <c r="AB197" s="20"/>
      <c r="AC197" s="20" t="s">
        <v>2161</v>
      </c>
      <c r="AD197" s="20">
        <v>0.38</v>
      </c>
      <c r="AE197" s="20"/>
      <c r="AF197" s="20"/>
      <c r="AG197" s="20"/>
      <c r="AH197" s="20"/>
      <c r="AI197" s="20"/>
      <c r="AJ197" s="62"/>
      <c r="AK197" s="67" t="s">
        <v>1114</v>
      </c>
      <c r="AL197" s="21" t="s">
        <v>24</v>
      </c>
      <c r="AM197" s="21"/>
      <c r="AN197" s="68" t="s">
        <v>471</v>
      </c>
      <c r="AO197" s="72" t="s">
        <v>1113</v>
      </c>
      <c r="AP197" s="100" t="str" cm="1">
        <f t="array" aca="1" ref="AP197" ca="1">INDIRECT(ADDRESS(CELL("row", INDEX('Drugs properties'!$A:$A, MATCH($D197, 'Drugs properties'!$A:$A, 0), 0)), 2, 4, TRUE, "Drugs properties"))</f>
        <v>C1=CC(=C(C=C1F)F)C(CN2C=NC=N2)(CN3C=NC=N3)O</v>
      </c>
      <c r="AQ197" s="98" cm="1">
        <f t="array" aca="1" ref="AQ197" ca="1">INDIRECT(ADDRESS(CELL("row", INDEX('Drugs properties'!$A:$A, MATCH($D197, 'Drugs properties'!$A:$A, 0), 0)), 3, 4, TRUE, "Drugs properties"))</f>
        <v>306.27</v>
      </c>
      <c r="AR197" s="98" cm="1">
        <f t="array" aca="1" ref="AR197" ca="1">INDIRECT(ADDRESS(CELL("row", INDEX('Drugs properties'!$A:$A, MATCH($D197, 'Drugs properties'!$A:$A, 0), 0)), 4, 4, TRUE, "Drugs properties"))</f>
        <v>81.650000000000006</v>
      </c>
      <c r="AS197" s="98" cm="1">
        <f t="array" aca="1" ref="AS197" ca="1">INDIRECT(ADDRESS(CELL("row", INDEX('Drugs properties'!$A:$A, MATCH($D197, 'Drugs properties'!$A:$A, 0), 0)), 5, 4, TRUE, "Drugs properties"))</f>
        <v>0.88</v>
      </c>
      <c r="AT197" s="98" cm="1">
        <f t="array" aca="1" ref="AT197" ca="1">INDIRECT(ADDRESS(CELL("row", INDEX('Drugs properties'!$A:$A, MATCH($D197, 'Drugs properties'!$A:$A, 0), 0)), 6, 4, TRUE, "Drugs properties"))</f>
        <v>7</v>
      </c>
      <c r="AU197" s="98" cm="1">
        <f t="array" aca="1" ref="AU197" ca="1">INDIRECT(ADDRESS(CELL("row", INDEX('Drugs properties'!$A:$A, MATCH($D197, 'Drugs properties'!$A:$A, 0), 0)), 7, 4, TRUE, "Drugs properties"))</f>
        <v>1</v>
      </c>
      <c r="AV197" s="98" cm="1">
        <f t="array" aca="1" ref="AV197" ca="1">INDIRECT(ADDRESS(CELL("row", INDEX('Drugs properties'!$A:$A, MATCH($D197, 'Drugs properties'!$A:$A, 0), 0)), 8, 4, TRUE, "Drugs properties"))</f>
        <v>5</v>
      </c>
      <c r="AW197" s="98" cm="1">
        <f t="array" aca="1" ref="AW197" ca="1">INDIRECT(ADDRESS(CELL("row", INDEX('Drugs properties'!$A:$A, MATCH($D197, 'Drugs properties'!$A:$A, 0), 0)), 9, 4, TRUE, "Drugs properties"))</f>
        <v>22</v>
      </c>
      <c r="AX197" s="105" cm="1">
        <f t="array" aca="1" ref="AX197" ca="1">INDIRECT(ADDRESS(CELL("row", INDEX('Drugs properties'!$A:$A, MATCH($D197, 'Drugs properties'!$A:$A, 0), 0)), 11, 4, TRUE, "Drugs properties"))</f>
        <v>21845</v>
      </c>
      <c r="AY197" s="102" cm="1">
        <f t="array" aca="1" ref="AY197" ca="1">INDIRECT(ADDRESS(CELL("row", INDEX('Drugs properties'!$A:$A, MATCH($D197, 'Drugs properties'!$A:$A, 0), 0)), 12, 4, TRUE, "Drugs properties"))</f>
        <v>1909</v>
      </c>
      <c r="AZ197" s="102" cm="1">
        <f t="array" aca="1" ref="AZ197" ca="1">INDIRECT(ADDRESS(CELL("row", INDEX('Drugs properties'!$A:$A, MATCH($D197, 'Drugs properties'!$A:$A, 0), 0)), 13, 4, TRUE, "Drugs properties"))</f>
        <v>267</v>
      </c>
      <c r="BA197" s="109" cm="1">
        <f t="array" aca="1" ref="BA197" ca="1">INDIRECT(ADDRESS(CELL("row", INDEX('Drugs properties'!$A:$A, MATCH($D197, 'Drugs properties'!$A:$A, 0), 0)), 14, 4, TRUE, "Drugs properties"))</f>
        <v>23</v>
      </c>
    </row>
    <row r="198" spans="1:53" s="4" customFormat="1" ht="135" x14ac:dyDescent="0.25">
      <c r="A198" s="15">
        <v>196</v>
      </c>
      <c r="B198" s="22" t="s">
        <v>472</v>
      </c>
      <c r="C198" s="33">
        <v>3609047</v>
      </c>
      <c r="D198" s="36" t="s">
        <v>69</v>
      </c>
      <c r="E198" s="23" t="s">
        <v>1116</v>
      </c>
      <c r="F198" s="23" t="s">
        <v>3189</v>
      </c>
      <c r="G198" s="23" t="s">
        <v>751</v>
      </c>
      <c r="H198" s="23"/>
      <c r="I198" s="23"/>
      <c r="J198" s="23"/>
      <c r="K198" s="23"/>
      <c r="L198" s="23" t="s">
        <v>24</v>
      </c>
      <c r="M198" s="37"/>
      <c r="N198" s="45">
        <v>55</v>
      </c>
      <c r="O198" s="24" t="s">
        <v>96</v>
      </c>
      <c r="P198" s="46" t="s">
        <v>473</v>
      </c>
      <c r="Q198" s="51" t="s">
        <v>249</v>
      </c>
      <c r="R198" s="25" t="s">
        <v>474</v>
      </c>
      <c r="S198" s="25"/>
      <c r="T198" s="52"/>
      <c r="U198" s="57"/>
      <c r="V198" s="26" t="s">
        <v>475</v>
      </c>
      <c r="W198" s="58" t="s">
        <v>1117</v>
      </c>
      <c r="X198" s="63"/>
      <c r="Y198" s="27"/>
      <c r="Z198" s="27">
        <f>1.7*1000</f>
        <v>1700</v>
      </c>
      <c r="AA198" s="27"/>
      <c r="AB198" s="27"/>
      <c r="AC198" s="27">
        <v>4.5</v>
      </c>
      <c r="AD198" s="27">
        <v>0.9</v>
      </c>
      <c r="AE198" s="27"/>
      <c r="AF198" s="27"/>
      <c r="AG198" s="27"/>
      <c r="AH198" s="27"/>
      <c r="AI198" s="27"/>
      <c r="AJ198" s="64"/>
      <c r="AK198" s="69" t="s">
        <v>1115</v>
      </c>
      <c r="AL198" s="28" t="s">
        <v>24</v>
      </c>
      <c r="AM198" s="28" t="s">
        <v>405</v>
      </c>
      <c r="AN198" s="70" t="s">
        <v>476</v>
      </c>
      <c r="AO198" s="73"/>
      <c r="AP198" s="99" t="str" cm="1">
        <f t="array" aca="1" ref="AP198" ca="1">INDIRECT(ADDRESS(CELL("row", INDEX('Drugs properties'!$A:$A, MATCH($D198, 'Drugs properties'!$A:$A, 0), 0)), 2, 4, TRUE, "Drugs properties"))</f>
        <v>CCCCC1=C(C2=CC=CC=C2O1)C(=O)C3=CC(=C(C(=C3)I)OCCN(CC)CC)I</v>
      </c>
      <c r="AQ198" s="99" cm="1">
        <f t="array" aca="1" ref="AQ198" ca="1">INDIRECT(ADDRESS(CELL("row", INDEX('Drugs properties'!$A:$A, MATCH($D198, 'Drugs properties'!$A:$A, 0), 0)), 3, 4, TRUE, "Drugs properties"))</f>
        <v>645.30999999999995</v>
      </c>
      <c r="AR198" s="99" cm="1">
        <f t="array" aca="1" ref="AR198" ca="1">INDIRECT(ADDRESS(CELL("row", INDEX('Drugs properties'!$A:$A, MATCH($D198, 'Drugs properties'!$A:$A, 0), 0)), 4, 4, TRUE, "Drugs properties"))</f>
        <v>42.68</v>
      </c>
      <c r="AS198" s="99" cm="1">
        <f t="array" aca="1" ref="AS198" ca="1">INDIRECT(ADDRESS(CELL("row", INDEX('Drugs properties'!$A:$A, MATCH($D198, 'Drugs properties'!$A:$A, 0), 0)), 5, 4, TRUE, "Drugs properties"))</f>
        <v>6.49</v>
      </c>
      <c r="AT198" s="99" cm="1">
        <f t="array" aca="1" ref="AT198" ca="1">INDIRECT(ADDRESS(CELL("row", INDEX('Drugs properties'!$A:$A, MATCH($D198, 'Drugs properties'!$A:$A, 0), 0)), 6, 4, TRUE, "Drugs properties"))</f>
        <v>4</v>
      </c>
      <c r="AU198" s="99" cm="1">
        <f t="array" aca="1" ref="AU198" ca="1">INDIRECT(ADDRESS(CELL("row", INDEX('Drugs properties'!$A:$A, MATCH($D198, 'Drugs properties'!$A:$A, 0), 0)), 7, 4, TRUE, "Drugs properties"))</f>
        <v>0</v>
      </c>
      <c r="AV198" s="99" cm="1">
        <f t="array" aca="1" ref="AV198" ca="1">INDIRECT(ADDRESS(CELL("row", INDEX('Drugs properties'!$A:$A, MATCH($D198, 'Drugs properties'!$A:$A, 0), 0)), 8, 4, TRUE, "Drugs properties"))</f>
        <v>11</v>
      </c>
      <c r="AW198" s="99" cm="1">
        <f t="array" aca="1" ref="AW198" ca="1">INDIRECT(ADDRESS(CELL("row", INDEX('Drugs properties'!$A:$A, MATCH($D198, 'Drugs properties'!$A:$A, 0), 0)), 9, 4, TRUE, "Drugs properties"))</f>
        <v>31</v>
      </c>
      <c r="AX198" s="106" cm="1">
        <f t="array" aca="1" ref="AX198" ca="1">INDIRECT(ADDRESS(CELL("row", INDEX('Drugs properties'!$A:$A, MATCH($D198, 'Drugs properties'!$A:$A, 0), 0)), 11, 4, TRUE, "Drugs properties"))</f>
        <v>33532</v>
      </c>
      <c r="AY198" s="107" cm="1">
        <f t="array" aca="1" ref="AY198" ca="1">INDIRECT(ADDRESS(CELL("row", INDEX('Drugs properties'!$A:$A, MATCH($D198, 'Drugs properties'!$A:$A, 0), 0)), 12, 4, TRUE, "Drugs properties"))</f>
        <v>9543</v>
      </c>
      <c r="AZ198" s="107" cm="1">
        <f t="array" aca="1" ref="AZ198" ca="1">INDIRECT(ADDRESS(CELL("row", INDEX('Drugs properties'!$A:$A, MATCH($D198, 'Drugs properties'!$A:$A, 0), 0)), 13, 4, TRUE, "Drugs properties"))</f>
        <v>845</v>
      </c>
      <c r="BA198" s="110" cm="1">
        <f t="array" aca="1" ref="BA198" ca="1">INDIRECT(ADDRESS(CELL("row", INDEX('Drugs properties'!$A:$A, MATCH($D198, 'Drugs properties'!$A:$A, 0), 0)), 14, 4, TRUE, "Drugs properties"))</f>
        <v>56</v>
      </c>
    </row>
    <row r="199" spans="1:53" s="3" customFormat="1" ht="135" x14ac:dyDescent="0.25">
      <c r="A199" s="15">
        <v>197</v>
      </c>
      <c r="B199" s="15" t="s">
        <v>477</v>
      </c>
      <c r="C199" s="32">
        <v>17304444</v>
      </c>
      <c r="D199" s="34" t="s">
        <v>478</v>
      </c>
      <c r="E199" s="16">
        <v>400</v>
      </c>
      <c r="F199" s="16"/>
      <c r="G199" s="16"/>
      <c r="H199" s="16" t="s">
        <v>480</v>
      </c>
      <c r="I199" s="16" t="s">
        <v>481</v>
      </c>
      <c r="J199" s="16"/>
      <c r="K199" s="16"/>
      <c r="L199" s="16"/>
      <c r="M199" s="35"/>
      <c r="N199" s="43">
        <v>59</v>
      </c>
      <c r="O199" s="17" t="s">
        <v>100</v>
      </c>
      <c r="P199" s="44" t="s">
        <v>479</v>
      </c>
      <c r="Q199" s="49" t="s">
        <v>24</v>
      </c>
      <c r="R199" s="18">
        <v>50</v>
      </c>
      <c r="S199" s="18"/>
      <c r="T199" s="50"/>
      <c r="U199" s="55"/>
      <c r="V199" s="19"/>
      <c r="W199" s="56">
        <v>619</v>
      </c>
      <c r="X199" s="61"/>
      <c r="Y199" s="20"/>
      <c r="Z199" s="20"/>
      <c r="AA199" s="20"/>
      <c r="AB199" s="20"/>
      <c r="AC199" s="20"/>
      <c r="AD199" s="20"/>
      <c r="AE199" s="20"/>
      <c r="AF199" s="20"/>
      <c r="AG199" s="20"/>
      <c r="AH199" s="20"/>
      <c r="AI199" s="20"/>
      <c r="AJ199" s="62"/>
      <c r="AK199" s="67" t="s">
        <v>1118</v>
      </c>
      <c r="AL199" s="21" t="s">
        <v>24</v>
      </c>
      <c r="AM199" s="21" t="s">
        <v>482</v>
      </c>
      <c r="AN199" s="68" t="s">
        <v>1120</v>
      </c>
      <c r="AO199" s="72" t="s">
        <v>1119</v>
      </c>
      <c r="AP199" s="100" t="str" cm="1">
        <f t="array" aca="1" ref="AP199" ca="1">INDIRECT(ADDRESS(CELL("row", INDEX('Drugs properties'!$A:$A, MATCH($D199, 'Drugs properties'!$A:$A, 0), 0)), 2, 4, TRUE, "Drugs properties"))</f>
        <v>CC(C)(C)C(C(=O)NC(CC1=CC=CC=C1)C(CN(CC2=CC=C(C=C2)C3=CC=CC=N3)NC(=O)C(C(C)(C)C)NC(=O)OC)O)NC(=O)OC</v>
      </c>
      <c r="AQ199" s="98" cm="1">
        <f t="array" aca="1" ref="AQ199" ca="1">INDIRECT(ADDRESS(CELL("row", INDEX('Drugs properties'!$A:$A, MATCH($D199, 'Drugs properties'!$A:$A, 0), 0)), 3, 4, TRUE, "Drugs properties"))</f>
        <v>704.86</v>
      </c>
      <c r="AR199" s="98" cm="1">
        <f t="array" aca="1" ref="AR199" ca="1">INDIRECT(ADDRESS(CELL("row", INDEX('Drugs properties'!$A:$A, MATCH($D199, 'Drugs properties'!$A:$A, 0), 0)), 4, 4, TRUE, "Drugs properties"))</f>
        <v>171.22</v>
      </c>
      <c r="AS199" s="98" cm="1">
        <f t="array" aca="1" ref="AS199" ca="1">INDIRECT(ADDRESS(CELL("row", INDEX('Drugs properties'!$A:$A, MATCH($D199, 'Drugs properties'!$A:$A, 0), 0)), 5, 4, TRUE, "Drugs properties"))</f>
        <v>3.82</v>
      </c>
      <c r="AT199" s="98" cm="1">
        <f t="array" aca="1" ref="AT199" ca="1">INDIRECT(ADDRESS(CELL("row", INDEX('Drugs properties'!$A:$A, MATCH($D199, 'Drugs properties'!$A:$A, 0), 0)), 6, 4, TRUE, "Drugs properties"))</f>
        <v>9</v>
      </c>
      <c r="AU199" s="98" cm="1">
        <f t="array" aca="1" ref="AU199" ca="1">INDIRECT(ADDRESS(CELL("row", INDEX('Drugs properties'!$A:$A, MATCH($D199, 'Drugs properties'!$A:$A, 0), 0)), 7, 4, TRUE, "Drugs properties"))</f>
        <v>5</v>
      </c>
      <c r="AV199" s="98" cm="1">
        <f t="array" aca="1" ref="AV199" ca="1">INDIRECT(ADDRESS(CELL("row", INDEX('Drugs properties'!$A:$A, MATCH($D199, 'Drugs properties'!$A:$A, 0), 0)), 8, 4, TRUE, "Drugs properties"))</f>
        <v>22</v>
      </c>
      <c r="AW199" s="98" cm="1">
        <f t="array" aca="1" ref="AW199" ca="1">INDIRECT(ADDRESS(CELL("row", INDEX('Drugs properties'!$A:$A, MATCH($D199, 'Drugs properties'!$A:$A, 0), 0)), 9, 4, TRUE, "Drugs properties"))</f>
        <v>51</v>
      </c>
      <c r="AX199" s="105" cm="1">
        <f t="array" aca="1" ref="AX199" ca="1">INDIRECT(ADDRESS(CELL("row", INDEX('Drugs properties'!$A:$A, MATCH($D199, 'Drugs properties'!$A:$A, 0), 0)), 11, 4, TRUE, "Drugs properties"))</f>
        <v>9578</v>
      </c>
      <c r="AY199" s="102" cm="1">
        <f t="array" aca="1" ref="AY199" ca="1">INDIRECT(ADDRESS(CELL("row", INDEX('Drugs properties'!$A:$A, MATCH($D199, 'Drugs properties'!$A:$A, 0), 0)), 12, 4, TRUE, "Drugs properties"))</f>
        <v>586</v>
      </c>
      <c r="AZ199" s="102" cm="1">
        <f t="array" aca="1" ref="AZ199" ca="1">INDIRECT(ADDRESS(CELL("row", INDEX('Drugs properties'!$A:$A, MATCH($D199, 'Drugs properties'!$A:$A, 0), 0)), 13, 4, TRUE, "Drugs properties"))</f>
        <v>23</v>
      </c>
      <c r="BA199" s="109" cm="1">
        <f t="array" aca="1" ref="BA199" ca="1">INDIRECT(ADDRESS(CELL("row", INDEX('Drugs properties'!$A:$A, MATCH($D199, 'Drugs properties'!$A:$A, 0), 0)), 14, 4, TRUE, "Drugs properties"))</f>
        <v>2</v>
      </c>
    </row>
    <row r="200" spans="1:53" s="3" customFormat="1" ht="90" x14ac:dyDescent="0.25">
      <c r="A200" s="15">
        <v>198</v>
      </c>
      <c r="B200" s="15" t="s">
        <v>483</v>
      </c>
      <c r="C200" s="32">
        <v>18344633</v>
      </c>
      <c r="D200" s="34" t="s">
        <v>53</v>
      </c>
      <c r="E200" s="16">
        <v>320</v>
      </c>
      <c r="F200" s="16" t="s">
        <v>3190</v>
      </c>
      <c r="G200" s="16"/>
      <c r="H200" s="16"/>
      <c r="I200" s="16"/>
      <c r="J200" s="16"/>
      <c r="K200" s="16"/>
      <c r="L200" s="16"/>
      <c r="M200" s="35"/>
      <c r="N200" s="43">
        <v>33</v>
      </c>
      <c r="O200" s="17" t="s">
        <v>100</v>
      </c>
      <c r="P200" s="44" t="s">
        <v>3529</v>
      </c>
      <c r="Q200" s="49" t="s">
        <v>484</v>
      </c>
      <c r="R200" s="18">
        <v>106</v>
      </c>
      <c r="S200" s="18"/>
      <c r="T200" s="50"/>
      <c r="U200" s="55"/>
      <c r="V200" s="19"/>
      <c r="W200" s="56">
        <v>480</v>
      </c>
      <c r="X200" s="61"/>
      <c r="Y200" s="20"/>
      <c r="Z200" s="20"/>
      <c r="AA200" s="20"/>
      <c r="AB200" s="20">
        <v>139</v>
      </c>
      <c r="AC200" s="20">
        <v>5.0999999999999996</v>
      </c>
      <c r="AD200" s="20">
        <v>1.97</v>
      </c>
      <c r="AE200" s="20">
        <v>10.821099999999999</v>
      </c>
      <c r="AF200" s="20"/>
      <c r="AG200" s="20"/>
      <c r="AH200" s="20"/>
      <c r="AI200" s="20"/>
      <c r="AJ200" s="62"/>
      <c r="AK200" s="67" t="s">
        <v>1121</v>
      </c>
      <c r="AL200" s="21" t="s">
        <v>24</v>
      </c>
      <c r="AM200" s="21"/>
      <c r="AN200" s="68" t="s">
        <v>1123</v>
      </c>
      <c r="AO200" s="72" t="s">
        <v>1122</v>
      </c>
      <c r="AP200" s="98" t="str" cm="1">
        <f t="array" aca="1" ref="AP200" ca="1">INDIRECT(ADDRESS(CELL("row", INDEX('Drugs properties'!$A:$A, MATCH($D200, 'Drugs properties'!$A:$A, 0), 0)), 2, 4, TRUE, "Drugs properties"))</f>
        <v>CC(C)NCC(C1=CC=C(C=C1)NS(=O)(=O)C)O</v>
      </c>
      <c r="AQ200" s="98" cm="1">
        <f t="array" aca="1" ref="AQ200" ca="1">INDIRECT(ADDRESS(CELL("row", INDEX('Drugs properties'!$A:$A, MATCH($D200, 'Drugs properties'!$A:$A, 0), 0)), 3, 4, TRUE, "Drugs properties"))</f>
        <v>272.36</v>
      </c>
      <c r="AR200" s="98" cm="1">
        <f t="array" aca="1" ref="AR200" ca="1">INDIRECT(ADDRESS(CELL("row", INDEX('Drugs properties'!$A:$A, MATCH($D200, 'Drugs properties'!$A:$A, 0), 0)), 4, 4, TRUE, "Drugs properties"))</f>
        <v>86.81</v>
      </c>
      <c r="AS200" s="98" cm="1">
        <f t="array" aca="1" ref="AS200" ca="1">INDIRECT(ADDRESS(CELL("row", INDEX('Drugs properties'!$A:$A, MATCH($D200, 'Drugs properties'!$A:$A, 0), 0)), 5, 4, TRUE, "Drugs properties"))</f>
        <v>1.03</v>
      </c>
      <c r="AT200" s="98" cm="1">
        <f t="array" aca="1" ref="AT200" ca="1">INDIRECT(ADDRESS(CELL("row", INDEX('Drugs properties'!$A:$A, MATCH($D200, 'Drugs properties'!$A:$A, 0), 0)), 6, 4, TRUE, "Drugs properties"))</f>
        <v>4</v>
      </c>
      <c r="AU200" s="98" cm="1">
        <f t="array" aca="1" ref="AU200" ca="1">INDIRECT(ADDRESS(CELL("row", INDEX('Drugs properties'!$A:$A, MATCH($D200, 'Drugs properties'!$A:$A, 0), 0)), 7, 4, TRUE, "Drugs properties"))</f>
        <v>3</v>
      </c>
      <c r="AV200" s="98" cm="1">
        <f t="array" aca="1" ref="AV200" ca="1">INDIRECT(ADDRESS(CELL("row", INDEX('Drugs properties'!$A:$A, MATCH($D200, 'Drugs properties'!$A:$A, 0), 0)), 8, 4, TRUE, "Drugs properties"))</f>
        <v>6</v>
      </c>
      <c r="AW200" s="98" cm="1">
        <f t="array" aca="1" ref="AW200" ca="1">INDIRECT(ADDRESS(CELL("row", INDEX('Drugs properties'!$A:$A, MATCH($D200, 'Drugs properties'!$A:$A, 0), 0)), 9, 4, TRUE, "Drugs properties"))</f>
        <v>18</v>
      </c>
      <c r="AX200" s="105" cm="1">
        <f t="array" aca="1" ref="AX200" ca="1">INDIRECT(ADDRESS(CELL("row", INDEX('Drugs properties'!$A:$A, MATCH($D200, 'Drugs properties'!$A:$A, 0), 0)), 11, 4, TRUE, "Drugs properties"))</f>
        <v>4950</v>
      </c>
      <c r="AY200" s="102" cm="1">
        <f t="array" aca="1" ref="AY200" ca="1">INDIRECT(ADDRESS(CELL("row", INDEX('Drugs properties'!$A:$A, MATCH($D200, 'Drugs properties'!$A:$A, 0), 0)), 12, 4, TRUE, "Drugs properties"))</f>
        <v>2201</v>
      </c>
      <c r="AZ200" s="102" cm="1">
        <f t="array" aca="1" ref="AZ200" ca="1">INDIRECT(ADDRESS(CELL("row", INDEX('Drugs properties'!$A:$A, MATCH($D200, 'Drugs properties'!$A:$A, 0), 0)), 13, 4, TRUE, "Drugs properties"))</f>
        <v>357</v>
      </c>
      <c r="BA200" s="109" cm="1">
        <f t="array" aca="1" ref="BA200" ca="1">INDIRECT(ADDRESS(CELL("row", INDEX('Drugs properties'!$A:$A, MATCH($D200, 'Drugs properties'!$A:$A, 0), 0)), 14, 4, TRUE, "Drugs properties"))</f>
        <v>34</v>
      </c>
    </row>
    <row r="201" spans="1:53" s="3" customFormat="1" ht="60" x14ac:dyDescent="0.25">
      <c r="A201" s="15">
        <v>199</v>
      </c>
      <c r="B201" s="15" t="s">
        <v>487</v>
      </c>
      <c r="C201" s="32">
        <v>25114780</v>
      </c>
      <c r="D201" s="34" t="s">
        <v>250</v>
      </c>
      <c r="E201" s="16"/>
      <c r="F201" s="16"/>
      <c r="G201" s="16"/>
      <c r="H201" s="16" t="s">
        <v>1125</v>
      </c>
      <c r="I201" s="16"/>
      <c r="J201" s="16"/>
      <c r="K201" s="16"/>
      <c r="L201" s="16"/>
      <c r="M201" s="35"/>
      <c r="N201" s="43">
        <v>50</v>
      </c>
      <c r="O201" s="17" t="s">
        <v>100</v>
      </c>
      <c r="P201" s="44"/>
      <c r="Q201" s="49" t="s">
        <v>24</v>
      </c>
      <c r="R201" s="18"/>
      <c r="S201" s="18"/>
      <c r="T201" s="50"/>
      <c r="U201" s="55"/>
      <c r="V201" s="19"/>
      <c r="W201" s="56">
        <v>620</v>
      </c>
      <c r="X201" s="61"/>
      <c r="Y201" s="20"/>
      <c r="Z201" s="20"/>
      <c r="AA201" s="20"/>
      <c r="AB201" s="20"/>
      <c r="AC201" s="20" t="s">
        <v>1124</v>
      </c>
      <c r="AD201" s="20"/>
      <c r="AE201" s="20"/>
      <c r="AF201" s="20"/>
      <c r="AG201" s="20"/>
      <c r="AH201" s="20"/>
      <c r="AI201" s="20"/>
      <c r="AJ201" s="62"/>
      <c r="AK201" s="67"/>
      <c r="AL201" s="21"/>
      <c r="AM201" s="21"/>
      <c r="AN201" s="68"/>
      <c r="AO201" s="72"/>
      <c r="AP201" s="98" t="str" cm="1">
        <f t="array" aca="1" ref="AP201" ca="1">INDIRECT(ADDRESS(CELL("row", INDEX('Drugs properties'!$A:$A, MATCH($D201, 'Drugs properties'!$A:$A, 0), 0)), 2, 4, TRUE, "Drugs properties"))</f>
        <v>CNCCC(C1=CC=CC=C1)OC2=CC=C(C=C2)C(F)(F)F</v>
      </c>
      <c r="AQ201" s="98" cm="1">
        <f t="array" aca="1" ref="AQ201" ca="1">INDIRECT(ADDRESS(CELL("row", INDEX('Drugs properties'!$A:$A, MATCH($D201, 'Drugs properties'!$A:$A, 0), 0)), 3, 4, TRUE, "Drugs properties"))</f>
        <v>309.33</v>
      </c>
      <c r="AR201" s="98" cm="1">
        <f t="array" aca="1" ref="AR201" ca="1">INDIRECT(ADDRESS(CELL("row", INDEX('Drugs properties'!$A:$A, MATCH($D201, 'Drugs properties'!$A:$A, 0), 0)), 4, 4, TRUE, "Drugs properties"))</f>
        <v>21.26</v>
      </c>
      <c r="AS201" s="98" cm="1">
        <f t="array" aca="1" ref="AS201" ca="1">INDIRECT(ADDRESS(CELL("row", INDEX('Drugs properties'!$A:$A, MATCH($D201, 'Drugs properties'!$A:$A, 0), 0)), 5, 4, TRUE, "Drugs properties"))</f>
        <v>4.32</v>
      </c>
      <c r="AT201" s="98" cm="1">
        <f t="array" aca="1" ref="AT201" ca="1">INDIRECT(ADDRESS(CELL("row", INDEX('Drugs properties'!$A:$A, MATCH($D201, 'Drugs properties'!$A:$A, 0), 0)), 6, 4, TRUE, "Drugs properties"))</f>
        <v>5</v>
      </c>
      <c r="AU201" s="98" cm="1">
        <f t="array" aca="1" ref="AU201" ca="1">INDIRECT(ADDRESS(CELL("row", INDEX('Drugs properties'!$A:$A, MATCH($D201, 'Drugs properties'!$A:$A, 0), 0)), 7, 4, TRUE, "Drugs properties"))</f>
        <v>1</v>
      </c>
      <c r="AV201" s="98" cm="1">
        <f t="array" aca="1" ref="AV201" ca="1">INDIRECT(ADDRESS(CELL("row", INDEX('Drugs properties'!$A:$A, MATCH($D201, 'Drugs properties'!$A:$A, 0), 0)), 8, 4, TRUE, "Drugs properties"))</f>
        <v>7</v>
      </c>
      <c r="AW201" s="98" cm="1">
        <f t="array" aca="1" ref="AW201" ca="1">INDIRECT(ADDRESS(CELL("row", INDEX('Drugs properties'!$A:$A, MATCH($D201, 'Drugs properties'!$A:$A, 0), 0)), 9, 4, TRUE, "Drugs properties"))</f>
        <v>22</v>
      </c>
      <c r="AX201" s="105" cm="1">
        <f t="array" aca="1" ref="AX201" ca="1">INDIRECT(ADDRESS(CELL("row", INDEX('Drugs properties'!$A:$A, MATCH($D201, 'Drugs properties'!$A:$A, 0), 0)), 11, 4, TRUE, "Drugs properties"))</f>
        <v>18848</v>
      </c>
      <c r="AY201" s="102" cm="1">
        <f t="array" aca="1" ref="AY201" ca="1">INDIRECT(ADDRESS(CELL("row", INDEX('Drugs properties'!$A:$A, MATCH($D201, 'Drugs properties'!$A:$A, 0), 0)), 12, 4, TRUE, "Drugs properties"))</f>
        <v>2593</v>
      </c>
      <c r="AZ201" s="102" cm="1">
        <f t="array" aca="1" ref="AZ201" ca="1">INDIRECT(ADDRESS(CELL("row", INDEX('Drugs properties'!$A:$A, MATCH($D201, 'Drugs properties'!$A:$A, 0), 0)), 13, 4, TRUE, "Drugs properties"))</f>
        <v>162</v>
      </c>
      <c r="BA201" s="109" cm="1">
        <f t="array" aca="1" ref="BA201" ca="1">INDIRECT(ADDRESS(CELL("row", INDEX('Drugs properties'!$A:$A, MATCH($D201, 'Drugs properties'!$A:$A, 0), 0)), 14, 4, TRUE, "Drugs properties"))</f>
        <v>9</v>
      </c>
    </row>
    <row r="202" spans="1:53" s="3" customFormat="1" ht="75" x14ac:dyDescent="0.25">
      <c r="A202" s="15">
        <v>200</v>
      </c>
      <c r="B202" s="15" t="s">
        <v>490</v>
      </c>
      <c r="C202" s="32">
        <v>2432486</v>
      </c>
      <c r="D202" s="34" t="s">
        <v>1770</v>
      </c>
      <c r="E202" s="16" t="s">
        <v>520</v>
      </c>
      <c r="F202" s="16" t="s">
        <v>3192</v>
      </c>
      <c r="G202" s="16"/>
      <c r="H202" s="16"/>
      <c r="I202" s="16"/>
      <c r="J202" s="16"/>
      <c r="K202" s="16"/>
      <c r="L202" s="16"/>
      <c r="M202" s="35"/>
      <c r="N202" s="43">
        <v>65</v>
      </c>
      <c r="O202" s="17" t="s">
        <v>96</v>
      </c>
      <c r="P202" s="44" t="s">
        <v>1127</v>
      </c>
      <c r="Q202" s="49" t="s">
        <v>24</v>
      </c>
      <c r="R202" s="18">
        <v>94</v>
      </c>
      <c r="S202" s="18"/>
      <c r="T202" s="50"/>
      <c r="U202" s="55"/>
      <c r="V202" s="19" t="s">
        <v>1129</v>
      </c>
      <c r="W202" s="56" t="s">
        <v>1130</v>
      </c>
      <c r="X202" s="61"/>
      <c r="Y202" s="20"/>
      <c r="Z202" s="20"/>
      <c r="AA202" s="20"/>
      <c r="AB202" s="20"/>
      <c r="AC202" s="20">
        <v>3.5</v>
      </c>
      <c r="AD202" s="20"/>
      <c r="AE202" s="20"/>
      <c r="AF202" s="20"/>
      <c r="AG202" s="20"/>
      <c r="AH202" s="20"/>
      <c r="AI202" s="20"/>
      <c r="AJ202" s="62"/>
      <c r="AK202" s="67" t="s">
        <v>3474</v>
      </c>
      <c r="AL202" s="94"/>
      <c r="AM202" s="21"/>
      <c r="AN202" s="68" t="s">
        <v>3475</v>
      </c>
      <c r="AO202" s="72" t="s">
        <v>1128</v>
      </c>
      <c r="AP202" s="98" t="str" cm="1">
        <f t="array" aca="1" ref="AP202" ca="1">INDIRECT(ADDRESS(CELL("row", INDEX('Drugs properties'!$A:$A, MATCH($D202, 'Drugs properties'!$A:$A, 0), 0)), 2, 4, TRUE, "Drugs properties"))</f>
        <v>C1CN(CCC1C(=O)C2=CC=C(C=C2)F)CCN3C(=O)C4=CC=CC=C4NC3=O</v>
      </c>
      <c r="AQ202" s="98" cm="1">
        <f t="array" aca="1" ref="AQ202" ca="1">INDIRECT(ADDRESS(CELL("row", INDEX('Drugs properties'!$A:$A, MATCH($D202, 'Drugs properties'!$A:$A, 0), 0)), 3, 4, TRUE, "Drugs properties"))</f>
        <v>395.43</v>
      </c>
      <c r="AR202" s="98" cm="1">
        <f t="array" aca="1" ref="AR202" ca="1">INDIRECT(ADDRESS(CELL("row", INDEX('Drugs properties'!$A:$A, MATCH($D202, 'Drugs properties'!$A:$A, 0), 0)), 4, 4, TRUE, "Drugs properties"))</f>
        <v>75.17</v>
      </c>
      <c r="AS202" s="98" cm="1">
        <f t="array" aca="1" ref="AS202" ca="1">INDIRECT(ADDRESS(CELL("row", INDEX('Drugs properties'!$A:$A, MATCH($D202, 'Drugs properties'!$A:$A, 0), 0)), 5, 4, TRUE, "Drugs properties"))</f>
        <v>3</v>
      </c>
      <c r="AT202" s="98" cm="1">
        <f t="array" aca="1" ref="AT202" ca="1">INDIRECT(ADDRESS(CELL("row", INDEX('Drugs properties'!$A:$A, MATCH($D202, 'Drugs properties'!$A:$A, 0), 0)), 6, 4, TRUE, "Drugs properties"))</f>
        <v>5</v>
      </c>
      <c r="AU202" s="98" cm="1">
        <f t="array" aca="1" ref="AU202" ca="1">INDIRECT(ADDRESS(CELL("row", INDEX('Drugs properties'!$A:$A, MATCH($D202, 'Drugs properties'!$A:$A, 0), 0)), 7, 4, TRUE, "Drugs properties"))</f>
        <v>1</v>
      </c>
      <c r="AV202" s="98" cm="1">
        <f t="array" aca="1" ref="AV202" ca="1">INDIRECT(ADDRESS(CELL("row", INDEX('Drugs properties'!$A:$A, MATCH($D202, 'Drugs properties'!$A:$A, 0), 0)), 8, 4, TRUE, "Drugs properties"))</f>
        <v>5</v>
      </c>
      <c r="AW202" s="98" cm="1">
        <f t="array" aca="1" ref="AW202" ca="1">INDIRECT(ADDRESS(CELL("row", INDEX('Drugs properties'!$A:$A, MATCH($D202, 'Drugs properties'!$A:$A, 0), 0)), 9, 4, TRUE, "Drugs properties"))</f>
        <v>29</v>
      </c>
      <c r="AX202" s="105" cm="1">
        <f t="array" aca="1" ref="AX202" ca="1">INDIRECT(ADDRESS(CELL("row", INDEX('Drugs properties'!$A:$A, MATCH($D202, 'Drugs properties'!$A:$A, 0), 0)), 11, 4, TRUE, "Drugs properties"))</f>
        <v>10</v>
      </c>
      <c r="AY202" s="102" cm="1">
        <f t="array" aca="1" ref="AY202" ca="1">INDIRECT(ADDRESS(CELL("row", INDEX('Drugs properties'!$A:$A, MATCH($D202, 'Drugs properties'!$A:$A, 0), 0)), 12, 4, TRUE, "Drugs properties"))</f>
        <v>3</v>
      </c>
      <c r="AZ202" s="102" cm="1">
        <f t="array" aca="1" ref="AZ202" ca="1">INDIRECT(ADDRESS(CELL("row", INDEX('Drugs properties'!$A:$A, MATCH($D202, 'Drugs properties'!$A:$A, 0), 0)), 13, 4, TRUE, "Drugs properties"))</f>
        <v>2</v>
      </c>
      <c r="BA202" s="109" cm="1">
        <f t="array" aca="1" ref="BA202" ca="1">INDIRECT(ADDRESS(CELL("row", INDEX('Drugs properties'!$A:$A, MATCH($D202, 'Drugs properties'!$A:$A, 0), 0)), 14, 4, TRUE, "Drugs properties"))</f>
        <v>0</v>
      </c>
    </row>
    <row r="203" spans="1:53" s="3" customFormat="1" ht="120" x14ac:dyDescent="0.25">
      <c r="A203" s="15">
        <v>201</v>
      </c>
      <c r="B203" s="15" t="s">
        <v>491</v>
      </c>
      <c r="C203" s="32">
        <v>7628136</v>
      </c>
      <c r="D203" s="80" t="s">
        <v>65</v>
      </c>
      <c r="E203" s="16"/>
      <c r="F203" s="16" t="s">
        <v>1133</v>
      </c>
      <c r="G203" s="16" t="s">
        <v>26</v>
      </c>
      <c r="H203" s="16" t="s">
        <v>1134</v>
      </c>
      <c r="I203" s="16" t="s">
        <v>3339</v>
      </c>
      <c r="J203" s="16" t="s">
        <v>1135</v>
      </c>
      <c r="K203" s="16" t="s">
        <v>1136</v>
      </c>
      <c r="L203" s="16"/>
      <c r="M203" s="35"/>
      <c r="N203" s="43">
        <v>65</v>
      </c>
      <c r="O203" s="17" t="s">
        <v>96</v>
      </c>
      <c r="P203" s="44" t="s">
        <v>492</v>
      </c>
      <c r="Q203" s="49" t="s">
        <v>24</v>
      </c>
      <c r="R203" s="18"/>
      <c r="S203" s="18"/>
      <c r="T203" s="50"/>
      <c r="U203" s="55"/>
      <c r="V203" s="19"/>
      <c r="W203" s="56" t="s">
        <v>1132</v>
      </c>
      <c r="X203" s="61" t="s">
        <v>24</v>
      </c>
      <c r="Y203" s="20"/>
      <c r="Z203" s="20"/>
      <c r="AA203" s="20"/>
      <c r="AB203" s="20"/>
      <c r="AC203" s="20" t="s">
        <v>2162</v>
      </c>
      <c r="AD203" s="20">
        <v>0.9</v>
      </c>
      <c r="AE203" s="20">
        <v>8.3000000000000007</v>
      </c>
      <c r="AF203" s="20"/>
      <c r="AG203" s="20"/>
      <c r="AH203" s="20"/>
      <c r="AI203" s="20"/>
      <c r="AJ203" s="62"/>
      <c r="AK203" s="67" t="s">
        <v>1137</v>
      </c>
      <c r="AL203" s="21" t="s">
        <v>24</v>
      </c>
      <c r="AM203" s="81" t="s">
        <v>1139</v>
      </c>
      <c r="AN203" s="68" t="s">
        <v>1138</v>
      </c>
      <c r="AO203" s="72" t="s">
        <v>1131</v>
      </c>
      <c r="AP203" s="100" t="str" cm="1">
        <f t="array" aca="1" ref="AP203" ca="1">INDIRECT(ADDRESS(CELL("row", INDEX('Drugs properties'!$A:$A, MATCH($D203, 'Drugs properties'!$A:$A, 0), 0)), 2, 4, TRUE, "Drugs properties"))</f>
        <v>C1CN(CCC1(C2=CC=C(C=C2)Cl)O)CCCC(=O)C3=CC=C(C=C3)F</v>
      </c>
      <c r="AQ203" s="100" cm="1">
        <f t="array" aca="1" ref="AQ203" ca="1">INDIRECT(ADDRESS(CELL("row", INDEX('Drugs properties'!$A:$A, MATCH($D203, 'Drugs properties'!$A:$A, 0), 0)), 3, 4, TRUE, "Drugs properties"))</f>
        <v>375.86</v>
      </c>
      <c r="AR203" s="100" cm="1">
        <f t="array" aca="1" ref="AR203" ca="1">INDIRECT(ADDRESS(CELL("row", INDEX('Drugs properties'!$A:$A, MATCH($D203, 'Drugs properties'!$A:$A, 0), 0)), 4, 4, TRUE, "Drugs properties"))</f>
        <v>40.54</v>
      </c>
      <c r="AS203" s="100" cm="1">
        <f t="array" aca="1" ref="AS203" ca="1">INDIRECT(ADDRESS(CELL("row", INDEX('Drugs properties'!$A:$A, MATCH($D203, 'Drugs properties'!$A:$A, 0), 0)), 5, 4, TRUE, "Drugs properties"))</f>
        <v>4.22</v>
      </c>
      <c r="AT203" s="100" cm="1">
        <f t="array" aca="1" ref="AT203" ca="1">INDIRECT(ADDRESS(CELL("row", INDEX('Drugs properties'!$A:$A, MATCH($D203, 'Drugs properties'!$A:$A, 0), 0)), 6, 4, TRUE, "Drugs properties"))</f>
        <v>4</v>
      </c>
      <c r="AU203" s="100" cm="1">
        <f t="array" aca="1" ref="AU203" ca="1">INDIRECT(ADDRESS(CELL("row", INDEX('Drugs properties'!$A:$A, MATCH($D203, 'Drugs properties'!$A:$A, 0), 0)), 7, 4, TRUE, "Drugs properties"))</f>
        <v>1</v>
      </c>
      <c r="AV203" s="100" cm="1">
        <f t="array" aca="1" ref="AV203" ca="1">INDIRECT(ADDRESS(CELL("row", INDEX('Drugs properties'!$A:$A, MATCH($D203, 'Drugs properties'!$A:$A, 0), 0)), 8, 4, TRUE, "Drugs properties"))</f>
        <v>6</v>
      </c>
      <c r="AW203" s="100" cm="1">
        <f t="array" aca="1" ref="AW203" ca="1">INDIRECT(ADDRESS(CELL("row", INDEX('Drugs properties'!$A:$A, MATCH($D203, 'Drugs properties'!$A:$A, 0), 0)), 9, 4, TRUE, "Drugs properties"))</f>
        <v>26</v>
      </c>
      <c r="AX203" s="105" cm="1">
        <f t="array" aca="1" ref="AX203" ca="1">INDIRECT(ADDRESS(CELL("row", INDEX('Drugs properties'!$A:$A, MATCH($D203, 'Drugs properties'!$A:$A, 0), 0)), 11, 4, TRUE, "Drugs properties"))</f>
        <v>24265</v>
      </c>
      <c r="AY203" s="102" cm="1">
        <f t="array" aca="1" ref="AY203" ca="1">INDIRECT(ADDRESS(CELL("row", INDEX('Drugs properties'!$A:$A, MATCH($D203, 'Drugs properties'!$A:$A, 0), 0)), 12, 4, TRUE, "Drugs properties"))</f>
        <v>2825</v>
      </c>
      <c r="AZ203" s="102" cm="1">
        <f t="array" aca="1" ref="AZ203" ca="1">INDIRECT(ADDRESS(CELL("row", INDEX('Drugs properties'!$A:$A, MATCH($D203, 'Drugs properties'!$A:$A, 0), 0)), 13, 4, TRUE, "Drugs properties"))</f>
        <v>239</v>
      </c>
      <c r="BA203" s="109" cm="1">
        <f t="array" aca="1" ref="BA203" ca="1">INDIRECT(ADDRESS(CELL("row", INDEX('Drugs properties'!$A:$A, MATCH($D203, 'Drugs properties'!$A:$A, 0), 0)), 14, 4, TRUE, "Drugs properties"))</f>
        <v>35</v>
      </c>
    </row>
    <row r="204" spans="1:53" s="6" customFormat="1" ht="120" x14ac:dyDescent="0.25">
      <c r="A204" s="15">
        <v>202</v>
      </c>
      <c r="B204" s="15" t="s">
        <v>491</v>
      </c>
      <c r="C204" s="32">
        <v>7628136</v>
      </c>
      <c r="D204" s="80" t="s">
        <v>65</v>
      </c>
      <c r="E204" s="16"/>
      <c r="F204" s="16" t="s">
        <v>3193</v>
      </c>
      <c r="G204" s="16" t="s">
        <v>26</v>
      </c>
      <c r="H204" s="16"/>
      <c r="I204" s="16"/>
      <c r="J204" s="16"/>
      <c r="K204" s="16"/>
      <c r="L204" s="16"/>
      <c r="M204" s="35"/>
      <c r="N204" s="43">
        <v>65</v>
      </c>
      <c r="O204" s="17" t="s">
        <v>100</v>
      </c>
      <c r="P204" s="44" t="s">
        <v>1140</v>
      </c>
      <c r="Q204" s="49" t="s">
        <v>24</v>
      </c>
      <c r="R204" s="18"/>
      <c r="S204" s="18"/>
      <c r="T204" s="50"/>
      <c r="U204" s="55"/>
      <c r="V204" s="19"/>
      <c r="W204" s="56">
        <v>628</v>
      </c>
      <c r="X204" s="61"/>
      <c r="Y204" s="20"/>
      <c r="Z204" s="20"/>
      <c r="AA204" s="20"/>
      <c r="AB204" s="20"/>
      <c r="AC204" s="20">
        <v>3.7</v>
      </c>
      <c r="AD204" s="20" t="s">
        <v>73</v>
      </c>
      <c r="AE204" s="20" t="s">
        <v>73</v>
      </c>
      <c r="AF204" s="20"/>
      <c r="AG204" s="20"/>
      <c r="AH204" s="20"/>
      <c r="AI204" s="20"/>
      <c r="AJ204" s="62"/>
      <c r="AK204" s="67" t="s">
        <v>1141</v>
      </c>
      <c r="AL204" s="21"/>
      <c r="AM204" s="81" t="s">
        <v>1143</v>
      </c>
      <c r="AN204" s="68"/>
      <c r="AO204" s="72" t="s">
        <v>1142</v>
      </c>
      <c r="AP204" s="98" t="str" cm="1">
        <f t="array" aca="1" ref="AP204" ca="1">INDIRECT(ADDRESS(CELL("row", INDEX('Drugs properties'!$A:$A, MATCH($D204, 'Drugs properties'!$A:$A, 0), 0)), 2, 4, TRUE, "Drugs properties"))</f>
        <v>C1CN(CCC1(C2=CC=C(C=C2)Cl)O)CCCC(=O)C3=CC=C(C=C3)F</v>
      </c>
      <c r="AQ204" s="98" cm="1">
        <f t="array" aca="1" ref="AQ204" ca="1">INDIRECT(ADDRESS(CELL("row", INDEX('Drugs properties'!$A:$A, MATCH($D204, 'Drugs properties'!$A:$A, 0), 0)), 3, 4, TRUE, "Drugs properties"))</f>
        <v>375.86</v>
      </c>
      <c r="AR204" s="98" cm="1">
        <f t="array" aca="1" ref="AR204" ca="1">INDIRECT(ADDRESS(CELL("row", INDEX('Drugs properties'!$A:$A, MATCH($D204, 'Drugs properties'!$A:$A, 0), 0)), 4, 4, TRUE, "Drugs properties"))</f>
        <v>40.54</v>
      </c>
      <c r="AS204" s="98" cm="1">
        <f t="array" aca="1" ref="AS204" ca="1">INDIRECT(ADDRESS(CELL("row", INDEX('Drugs properties'!$A:$A, MATCH($D204, 'Drugs properties'!$A:$A, 0), 0)), 5, 4, TRUE, "Drugs properties"))</f>
        <v>4.22</v>
      </c>
      <c r="AT204" s="98" cm="1">
        <f t="array" aca="1" ref="AT204" ca="1">INDIRECT(ADDRESS(CELL("row", INDEX('Drugs properties'!$A:$A, MATCH($D204, 'Drugs properties'!$A:$A, 0), 0)), 6, 4, TRUE, "Drugs properties"))</f>
        <v>4</v>
      </c>
      <c r="AU204" s="98" cm="1">
        <f t="array" aca="1" ref="AU204" ca="1">INDIRECT(ADDRESS(CELL("row", INDEX('Drugs properties'!$A:$A, MATCH($D204, 'Drugs properties'!$A:$A, 0), 0)), 7, 4, TRUE, "Drugs properties"))</f>
        <v>1</v>
      </c>
      <c r="AV204" s="98" cm="1">
        <f t="array" aca="1" ref="AV204" ca="1">INDIRECT(ADDRESS(CELL("row", INDEX('Drugs properties'!$A:$A, MATCH($D204, 'Drugs properties'!$A:$A, 0), 0)), 8, 4, TRUE, "Drugs properties"))</f>
        <v>6</v>
      </c>
      <c r="AW204" s="98" cm="1">
        <f t="array" aca="1" ref="AW204" ca="1">INDIRECT(ADDRESS(CELL("row", INDEX('Drugs properties'!$A:$A, MATCH($D204, 'Drugs properties'!$A:$A, 0), 0)), 9, 4, TRUE, "Drugs properties"))</f>
        <v>26</v>
      </c>
      <c r="AX204" s="105" cm="1">
        <f t="array" aca="1" ref="AX204" ca="1">INDIRECT(ADDRESS(CELL("row", INDEX('Drugs properties'!$A:$A, MATCH($D204, 'Drugs properties'!$A:$A, 0), 0)), 11, 4, TRUE, "Drugs properties"))</f>
        <v>24265</v>
      </c>
      <c r="AY204" s="102" cm="1">
        <f t="array" aca="1" ref="AY204" ca="1">INDIRECT(ADDRESS(CELL("row", INDEX('Drugs properties'!$A:$A, MATCH($D204, 'Drugs properties'!$A:$A, 0), 0)), 12, 4, TRUE, "Drugs properties"))</f>
        <v>2825</v>
      </c>
      <c r="AZ204" s="102" cm="1">
        <f t="array" aca="1" ref="AZ204" ca="1">INDIRECT(ADDRESS(CELL("row", INDEX('Drugs properties'!$A:$A, MATCH($D204, 'Drugs properties'!$A:$A, 0), 0)), 13, 4, TRUE, "Drugs properties"))</f>
        <v>239</v>
      </c>
      <c r="BA204" s="109" cm="1">
        <f t="array" aca="1" ref="BA204" ca="1">INDIRECT(ADDRESS(CELL("row", INDEX('Drugs properties'!$A:$A, MATCH($D204, 'Drugs properties'!$A:$A, 0), 0)), 14, 4, TRUE, "Drugs properties"))</f>
        <v>35</v>
      </c>
    </row>
    <row r="205" spans="1:53" s="3" customFormat="1" ht="180" x14ac:dyDescent="0.25">
      <c r="A205" s="15">
        <v>203</v>
      </c>
      <c r="B205" s="15" t="s">
        <v>491</v>
      </c>
      <c r="C205" s="32">
        <v>7628136</v>
      </c>
      <c r="D205" s="80" t="s">
        <v>65</v>
      </c>
      <c r="E205" s="16">
        <v>35</v>
      </c>
      <c r="F205" s="16" t="s">
        <v>3194</v>
      </c>
      <c r="G205" s="16" t="s">
        <v>26</v>
      </c>
      <c r="H205" s="16" t="s">
        <v>1146</v>
      </c>
      <c r="I205" s="16"/>
      <c r="J205" s="16"/>
      <c r="K205" s="16"/>
      <c r="L205" s="16"/>
      <c r="M205" s="35"/>
      <c r="N205" s="43">
        <v>76</v>
      </c>
      <c r="O205" s="17" t="s">
        <v>100</v>
      </c>
      <c r="P205" s="44" t="s">
        <v>1145</v>
      </c>
      <c r="Q205" s="49"/>
      <c r="R205" s="18"/>
      <c r="S205" s="18"/>
      <c r="T205" s="50"/>
      <c r="U205" s="55"/>
      <c r="V205" s="19"/>
      <c r="W205" s="56">
        <v>670</v>
      </c>
      <c r="X205" s="61"/>
      <c r="Y205" s="20"/>
      <c r="Z205" s="20"/>
      <c r="AA205" s="20"/>
      <c r="AB205" s="20"/>
      <c r="AC205" s="20">
        <v>3.7</v>
      </c>
      <c r="AD205" s="20" t="s">
        <v>3441</v>
      </c>
      <c r="AE205" s="20">
        <v>8.1999999999999993</v>
      </c>
      <c r="AF205" s="20"/>
      <c r="AG205" s="20"/>
      <c r="AH205" s="20"/>
      <c r="AI205" s="20"/>
      <c r="AJ205" s="62"/>
      <c r="AK205" s="67" t="s">
        <v>1147</v>
      </c>
      <c r="AL205" s="21"/>
      <c r="AM205" s="81" t="s">
        <v>1144</v>
      </c>
      <c r="AN205" s="68" t="s">
        <v>1148</v>
      </c>
      <c r="AO205" s="72"/>
      <c r="AP205" s="98" t="str" cm="1">
        <f t="array" aca="1" ref="AP205" ca="1">INDIRECT(ADDRESS(CELL("row", INDEX('Drugs properties'!$A:$A, MATCH($D205, 'Drugs properties'!$A:$A, 0), 0)), 2, 4, TRUE, "Drugs properties"))</f>
        <v>C1CN(CCC1(C2=CC=C(C=C2)Cl)O)CCCC(=O)C3=CC=C(C=C3)F</v>
      </c>
      <c r="AQ205" s="98" cm="1">
        <f t="array" aca="1" ref="AQ205" ca="1">INDIRECT(ADDRESS(CELL("row", INDEX('Drugs properties'!$A:$A, MATCH($D205, 'Drugs properties'!$A:$A, 0), 0)), 3, 4, TRUE, "Drugs properties"))</f>
        <v>375.86</v>
      </c>
      <c r="AR205" s="98" cm="1">
        <f t="array" aca="1" ref="AR205" ca="1">INDIRECT(ADDRESS(CELL("row", INDEX('Drugs properties'!$A:$A, MATCH($D205, 'Drugs properties'!$A:$A, 0), 0)), 4, 4, TRUE, "Drugs properties"))</f>
        <v>40.54</v>
      </c>
      <c r="AS205" s="98" cm="1">
        <f t="array" aca="1" ref="AS205" ca="1">INDIRECT(ADDRESS(CELL("row", INDEX('Drugs properties'!$A:$A, MATCH($D205, 'Drugs properties'!$A:$A, 0), 0)), 5, 4, TRUE, "Drugs properties"))</f>
        <v>4.22</v>
      </c>
      <c r="AT205" s="98" cm="1">
        <f t="array" aca="1" ref="AT205" ca="1">INDIRECT(ADDRESS(CELL("row", INDEX('Drugs properties'!$A:$A, MATCH($D205, 'Drugs properties'!$A:$A, 0), 0)), 6, 4, TRUE, "Drugs properties"))</f>
        <v>4</v>
      </c>
      <c r="AU205" s="98" cm="1">
        <f t="array" aca="1" ref="AU205" ca="1">INDIRECT(ADDRESS(CELL("row", INDEX('Drugs properties'!$A:$A, MATCH($D205, 'Drugs properties'!$A:$A, 0), 0)), 7, 4, TRUE, "Drugs properties"))</f>
        <v>1</v>
      </c>
      <c r="AV205" s="98" cm="1">
        <f t="array" aca="1" ref="AV205" ca="1">INDIRECT(ADDRESS(CELL("row", INDEX('Drugs properties'!$A:$A, MATCH($D205, 'Drugs properties'!$A:$A, 0), 0)), 8, 4, TRUE, "Drugs properties"))</f>
        <v>6</v>
      </c>
      <c r="AW205" s="98" cm="1">
        <f t="array" aca="1" ref="AW205" ca="1">INDIRECT(ADDRESS(CELL("row", INDEX('Drugs properties'!$A:$A, MATCH($D205, 'Drugs properties'!$A:$A, 0), 0)), 9, 4, TRUE, "Drugs properties"))</f>
        <v>26</v>
      </c>
      <c r="AX205" s="105" cm="1">
        <f t="array" aca="1" ref="AX205" ca="1">INDIRECT(ADDRESS(CELL("row", INDEX('Drugs properties'!$A:$A, MATCH($D205, 'Drugs properties'!$A:$A, 0), 0)), 11, 4, TRUE, "Drugs properties"))</f>
        <v>24265</v>
      </c>
      <c r="AY205" s="102" cm="1">
        <f t="array" aca="1" ref="AY205" ca="1">INDIRECT(ADDRESS(CELL("row", INDEX('Drugs properties'!$A:$A, MATCH($D205, 'Drugs properties'!$A:$A, 0), 0)), 12, 4, TRUE, "Drugs properties"))</f>
        <v>2825</v>
      </c>
      <c r="AZ205" s="102" cm="1">
        <f t="array" aca="1" ref="AZ205" ca="1">INDIRECT(ADDRESS(CELL("row", INDEX('Drugs properties'!$A:$A, MATCH($D205, 'Drugs properties'!$A:$A, 0), 0)), 13, 4, TRUE, "Drugs properties"))</f>
        <v>239</v>
      </c>
      <c r="BA205" s="109" cm="1">
        <f t="array" aca="1" ref="BA205" ca="1">INDIRECT(ADDRESS(CELL("row", INDEX('Drugs properties'!$A:$A, MATCH($D205, 'Drugs properties'!$A:$A, 0), 0)), 14, 4, TRUE, "Drugs properties"))</f>
        <v>35</v>
      </c>
    </row>
    <row r="206" spans="1:53" s="3" customFormat="1" ht="120" x14ac:dyDescent="0.25">
      <c r="A206" s="15">
        <v>204</v>
      </c>
      <c r="B206" s="15" t="s">
        <v>493</v>
      </c>
      <c r="C206" s="32">
        <v>6630761</v>
      </c>
      <c r="D206" s="34" t="s">
        <v>1765</v>
      </c>
      <c r="E206" s="16">
        <v>0.25</v>
      </c>
      <c r="F206" s="16"/>
      <c r="G206" s="16"/>
      <c r="H206" s="16" t="s">
        <v>77</v>
      </c>
      <c r="I206" s="16">
        <v>600</v>
      </c>
      <c r="J206" s="16"/>
      <c r="K206" s="16"/>
      <c r="L206" s="16"/>
      <c r="M206" s="35"/>
      <c r="N206" s="43">
        <v>52</v>
      </c>
      <c r="O206" s="17" t="s">
        <v>100</v>
      </c>
      <c r="P206" s="44" t="s">
        <v>496</v>
      </c>
      <c r="Q206" s="49" t="s">
        <v>24</v>
      </c>
      <c r="R206" s="18">
        <v>46</v>
      </c>
      <c r="S206" s="18"/>
      <c r="T206" s="50"/>
      <c r="U206" s="55">
        <v>80</v>
      </c>
      <c r="V206" s="19">
        <v>760</v>
      </c>
      <c r="W206" s="56">
        <v>680</v>
      </c>
      <c r="X206" s="61"/>
      <c r="Y206" s="20"/>
      <c r="Z206" s="20">
        <v>1</v>
      </c>
      <c r="AA206" s="20" t="s">
        <v>3432</v>
      </c>
      <c r="AB206" s="20"/>
      <c r="AC206" s="20">
        <v>3.6</v>
      </c>
      <c r="AD206" s="20">
        <v>0.82289999999999996</v>
      </c>
      <c r="AE206" s="20">
        <v>9.1999999999999993</v>
      </c>
      <c r="AF206" s="20"/>
      <c r="AG206" s="20"/>
      <c r="AH206" s="20"/>
      <c r="AI206" s="20"/>
      <c r="AJ206" s="62"/>
      <c r="AK206" s="67"/>
      <c r="AL206" s="21"/>
      <c r="AM206" s="21"/>
      <c r="AN206" s="68"/>
      <c r="AO206" s="72" t="s">
        <v>1156</v>
      </c>
      <c r="AP206" s="98" t="str" cm="1">
        <f t="array" aca="1" ref="AP206" ca="1">INDIRECT(ADDRESS(CELL("row", INDEX('Drugs properties'!$A:$A, MATCH($D206, 'Drugs properties'!$A:$A, 0), 0)), 2, 4, TRUE, "Drugs properties"))</f>
        <v>CC1C(C(CC(O1)OC2C(OC(CC2O)OC3C(OC(CC3O)OC4CCC5(C(C4)CCC6C5CC(C7(C6(CCC7C8=CC(=O)OC8)O)C)O)C)C)C)O)O</v>
      </c>
      <c r="AQ206" s="98" cm="1">
        <f t="array" aca="1" ref="AQ206" ca="1">INDIRECT(ADDRESS(CELL("row", INDEX('Drugs properties'!$A:$A, MATCH($D206, 'Drugs properties'!$A:$A, 0), 0)), 3, 4, TRUE, "Drugs properties"))</f>
        <v>780.94</v>
      </c>
      <c r="AR206" s="98" cm="1">
        <f t="array" aca="1" ref="AR206" ca="1">INDIRECT(ADDRESS(CELL("row", INDEX('Drugs properties'!$A:$A, MATCH($D206, 'Drugs properties'!$A:$A, 0), 0)), 4, 4, TRUE, "Drugs properties"))</f>
        <v>203.06</v>
      </c>
      <c r="AS206" s="98" cm="1">
        <f t="array" aca="1" ref="AS206" ca="1">INDIRECT(ADDRESS(CELL("row", INDEX('Drugs properties'!$A:$A, MATCH($D206, 'Drugs properties'!$A:$A, 0), 0)), 5, 4, TRUE, "Drugs properties"))</f>
        <v>1.87</v>
      </c>
      <c r="AT206" s="98" cm="1">
        <f t="array" aca="1" ref="AT206" ca="1">INDIRECT(ADDRESS(CELL("row", INDEX('Drugs properties'!$A:$A, MATCH($D206, 'Drugs properties'!$A:$A, 0), 0)), 6, 4, TRUE, "Drugs properties"))</f>
        <v>14</v>
      </c>
      <c r="AU206" s="98" cm="1">
        <f t="array" aca="1" ref="AU206" ca="1">INDIRECT(ADDRESS(CELL("row", INDEX('Drugs properties'!$A:$A, MATCH($D206, 'Drugs properties'!$A:$A, 0), 0)), 7, 4, TRUE, "Drugs properties"))</f>
        <v>6</v>
      </c>
      <c r="AV206" s="98" cm="1">
        <f t="array" aca="1" ref="AV206" ca="1">INDIRECT(ADDRESS(CELL("row", INDEX('Drugs properties'!$A:$A, MATCH($D206, 'Drugs properties'!$A:$A, 0), 0)), 8, 4, TRUE, "Drugs properties"))</f>
        <v>7</v>
      </c>
      <c r="AW206" s="98" cm="1">
        <f t="array" aca="1" ref="AW206" ca="1">INDIRECT(ADDRESS(CELL("row", INDEX('Drugs properties'!$A:$A, MATCH($D206, 'Drugs properties'!$A:$A, 0), 0)), 9, 4, TRUE, "Drugs properties"))</f>
        <v>55</v>
      </c>
      <c r="AX206" s="105" cm="1">
        <f t="array" aca="1" ref="AX206" ca="1">INDIRECT(ADDRESS(CELL("row", INDEX('Drugs properties'!$A:$A, MATCH($D206, 'Drugs properties'!$A:$A, 0), 0)), 11, 4, TRUE, "Drugs properties"))</f>
        <v>22420</v>
      </c>
      <c r="AY206" s="102" cm="1">
        <f t="array" aca="1" ref="AY206" ca="1">INDIRECT(ADDRESS(CELL("row", INDEX('Drugs properties'!$A:$A, MATCH($D206, 'Drugs properties'!$A:$A, 0), 0)), 12, 4, TRUE, "Drugs properties"))</f>
        <v>10060</v>
      </c>
      <c r="AZ206" s="102" cm="1">
        <f t="array" aca="1" ref="AZ206" ca="1">INDIRECT(ADDRESS(CELL("row", INDEX('Drugs properties'!$A:$A, MATCH($D206, 'Drugs properties'!$A:$A, 0), 0)), 13, 4, TRUE, "Drugs properties"))</f>
        <v>185</v>
      </c>
      <c r="BA206" s="109" cm="1">
        <f t="array" aca="1" ref="BA206" ca="1">INDIRECT(ADDRESS(CELL("row", INDEX('Drugs properties'!$A:$A, MATCH($D206, 'Drugs properties'!$A:$A, 0), 0)), 14, 4, TRUE, "Drugs properties"))</f>
        <v>18</v>
      </c>
    </row>
    <row r="207" spans="1:53" s="3" customFormat="1" ht="90" x14ac:dyDescent="0.25">
      <c r="A207" s="15">
        <v>205</v>
      </c>
      <c r="B207" s="15" t="s">
        <v>493</v>
      </c>
      <c r="C207" s="32">
        <v>6630761</v>
      </c>
      <c r="D207" s="34" t="s">
        <v>1766</v>
      </c>
      <c r="E207" s="16">
        <v>1450</v>
      </c>
      <c r="F207" s="16"/>
      <c r="G207" s="16"/>
      <c r="H207" s="16" t="s">
        <v>494</v>
      </c>
      <c r="I207" s="16">
        <v>0.125</v>
      </c>
      <c r="J207" s="16"/>
      <c r="K207" s="16"/>
      <c r="L207" s="16"/>
      <c r="M207" s="35"/>
      <c r="N207" s="43">
        <v>62</v>
      </c>
      <c r="O207" s="17" t="s">
        <v>96</v>
      </c>
      <c r="P207" s="44" t="s">
        <v>497</v>
      </c>
      <c r="Q207" s="49" t="s">
        <v>24</v>
      </c>
      <c r="R207" s="18">
        <v>69</v>
      </c>
      <c r="S207" s="18"/>
      <c r="T207" s="50"/>
      <c r="U207" s="55">
        <v>140</v>
      </c>
      <c r="V207" s="19">
        <v>660</v>
      </c>
      <c r="W207" s="56">
        <v>710</v>
      </c>
      <c r="X207" s="61"/>
      <c r="Y207" s="20"/>
      <c r="Z207" s="20">
        <v>7000</v>
      </c>
      <c r="AA207" s="20" t="s">
        <v>3417</v>
      </c>
      <c r="AB207" s="20"/>
      <c r="AC207" s="20">
        <v>2.7</v>
      </c>
      <c r="AD207" s="20">
        <v>0.78169999999999995</v>
      </c>
      <c r="AE207" s="20">
        <v>9.1</v>
      </c>
      <c r="AF207" s="20"/>
      <c r="AG207" s="20"/>
      <c r="AH207" s="20"/>
      <c r="AI207" s="20"/>
      <c r="AJ207" s="62"/>
      <c r="AK207" s="67"/>
      <c r="AL207" s="21"/>
      <c r="AM207" s="21"/>
      <c r="AN207" s="68"/>
      <c r="AO207" s="72" t="s">
        <v>1157</v>
      </c>
      <c r="AP207" s="98" t="str" cm="1">
        <f t="array" aca="1" ref="AP207" ca="1">INDIRECT(ADDRESS(CELL("row", INDEX('Drugs properties'!$A:$A, MATCH($D207, 'Drugs properties'!$A:$A, 0), 0)), 2, 4, TRUE, "Drugs properties"))</f>
        <v>COC1=CC2=C(C=CN=C2C=C1)C(C3CC4CCN3CC4C=C)O.C(C(C(C(C(C(=O)O)O)O)O)O)O</v>
      </c>
      <c r="AQ207" s="98" cm="1">
        <f t="array" aca="1" ref="AQ207" ca="1">INDIRECT(ADDRESS(CELL("row", INDEX('Drugs properties'!$A:$A, MATCH($D207, 'Drugs properties'!$A:$A, 0), 0)), 3, 4, TRUE, "Drugs properties"))</f>
        <v>520.57000000000005</v>
      </c>
      <c r="AR207" s="98" cm="1">
        <f t="array" aca="1" ref="AR207" ca="1">INDIRECT(ADDRESS(CELL("row", INDEX('Drugs properties'!$A:$A, MATCH($D207, 'Drugs properties'!$A:$A, 0), 0)), 4, 4, TRUE, "Drugs properties"))</f>
        <v>184.04</v>
      </c>
      <c r="AS207" s="98" cm="1">
        <f t="array" aca="1" ref="AS207" ca="1">INDIRECT(ADDRESS(CELL("row", INDEX('Drugs properties'!$A:$A, MATCH($D207, 'Drugs properties'!$A:$A, 0), 0)), 5, 4, TRUE, "Drugs properties"))</f>
        <v>0.17</v>
      </c>
      <c r="AT207" s="98" cm="1">
        <f t="array" aca="1" ref="AT207" ca="1">INDIRECT(ADDRESS(CELL("row", INDEX('Drugs properties'!$A:$A, MATCH($D207, 'Drugs properties'!$A:$A, 0), 0)), 6, 4, TRUE, "Drugs properties"))</f>
        <v>11</v>
      </c>
      <c r="AU207" s="98" cm="1">
        <f t="array" aca="1" ref="AU207" ca="1">INDIRECT(ADDRESS(CELL("row", INDEX('Drugs properties'!$A:$A, MATCH($D207, 'Drugs properties'!$A:$A, 0), 0)), 7, 4, TRUE, "Drugs properties"))</f>
        <v>7</v>
      </c>
      <c r="AV207" s="98" cm="1">
        <f t="array" aca="1" ref="AV207" ca="1">INDIRECT(ADDRESS(CELL("row", INDEX('Drugs properties'!$A:$A, MATCH($D207, 'Drugs properties'!$A:$A, 0), 0)), 8, 4, TRUE, "Drugs properties"))</f>
        <v>9</v>
      </c>
      <c r="AW207" s="98" cm="1">
        <f t="array" aca="1" ref="AW207" ca="1">INDIRECT(ADDRESS(CELL("row", INDEX('Drugs properties'!$A:$A, MATCH($D207, 'Drugs properties'!$A:$A, 0), 0)), 9, 4, TRUE, "Drugs properties"))</f>
        <v>37</v>
      </c>
      <c r="AX207" s="105" cm="1">
        <f t="array" aca="1" ref="AX207" ca="1">INDIRECT(ADDRESS(CELL("row", INDEX('Drugs properties'!$A:$A, MATCH($D207, 'Drugs properties'!$A:$A, 0), 0)), 11, 4, TRUE, "Drugs properties"))</f>
        <v>907</v>
      </c>
      <c r="AY207" s="102" cm="1">
        <f t="array" aca="1" ref="AY207" ca="1">INDIRECT(ADDRESS(CELL("row", INDEX('Drugs properties'!$A:$A, MATCH($D207, 'Drugs properties'!$A:$A, 0), 0)), 12, 4, TRUE, "Drugs properties"))</f>
        <v>201</v>
      </c>
      <c r="AZ207" s="102" cm="1">
        <f t="array" aca="1" ref="AZ207" ca="1">INDIRECT(ADDRESS(CELL("row", INDEX('Drugs properties'!$A:$A, MATCH($D207, 'Drugs properties'!$A:$A, 0), 0)), 13, 4, TRUE, "Drugs properties"))</f>
        <v>20</v>
      </c>
      <c r="BA207" s="109" cm="1">
        <f t="array" aca="1" ref="BA207" ca="1">INDIRECT(ADDRESS(CELL("row", INDEX('Drugs properties'!$A:$A, MATCH($D207, 'Drugs properties'!$A:$A, 0), 0)), 14, 4, TRUE, "Drugs properties"))</f>
        <v>4</v>
      </c>
    </row>
    <row r="208" spans="1:53" s="3" customFormat="1" ht="60" x14ac:dyDescent="0.25">
      <c r="A208" s="15">
        <v>206</v>
      </c>
      <c r="B208" s="15" t="s">
        <v>493</v>
      </c>
      <c r="C208" s="32">
        <v>6630761</v>
      </c>
      <c r="D208" s="34" t="s">
        <v>54</v>
      </c>
      <c r="E208" s="16">
        <v>1000</v>
      </c>
      <c r="F208" s="16"/>
      <c r="G208" s="16"/>
      <c r="H208" s="16" t="s">
        <v>494</v>
      </c>
      <c r="I208" s="16">
        <v>0.25</v>
      </c>
      <c r="J208" s="16"/>
      <c r="K208" s="16"/>
      <c r="L208" s="16"/>
      <c r="M208" s="35"/>
      <c r="N208" s="43">
        <v>64</v>
      </c>
      <c r="O208" s="17" t="s">
        <v>100</v>
      </c>
      <c r="P208" s="44" t="s">
        <v>498</v>
      </c>
      <c r="Q208" s="49" t="s">
        <v>24</v>
      </c>
      <c r="R208" s="18">
        <v>71</v>
      </c>
      <c r="S208" s="18"/>
      <c r="T208" s="50"/>
      <c r="U208" s="55">
        <v>120</v>
      </c>
      <c r="V208" s="19">
        <v>600</v>
      </c>
      <c r="W208" s="56">
        <v>630</v>
      </c>
      <c r="X208" s="61"/>
      <c r="Y208" s="20"/>
      <c r="Z208" s="20">
        <v>5100</v>
      </c>
      <c r="AA208" s="20" t="s">
        <v>3425</v>
      </c>
      <c r="AB208" s="20"/>
      <c r="AC208" s="20">
        <v>4.01</v>
      </c>
      <c r="AD208" s="20"/>
      <c r="AE208" s="20">
        <v>9.1999999999999993</v>
      </c>
      <c r="AF208" s="20"/>
      <c r="AG208" s="20"/>
      <c r="AH208" s="20"/>
      <c r="AI208" s="20"/>
      <c r="AJ208" s="62"/>
      <c r="AK208" s="67"/>
      <c r="AL208" s="21"/>
      <c r="AM208" s="21"/>
      <c r="AN208" s="68"/>
      <c r="AO208" s="72"/>
      <c r="AP208" s="98" t="str" cm="1">
        <f t="array" aca="1" ref="AP208" ca="1">INDIRECT(ADDRESS(CELL("row", INDEX('Drugs properties'!$A:$A, MATCH($D208, 'Drugs properties'!$A:$A, 0), 0)), 2, 4, TRUE, "Drugs properties"))</f>
        <v>COC1=CC2=C(C=CN=C2C=C1)C(C3CC4CCN3CC4C=C)O</v>
      </c>
      <c r="AQ208" s="98" cm="1">
        <f t="array" aca="1" ref="AQ208" ca="1">INDIRECT(ADDRESS(CELL("row", INDEX('Drugs properties'!$A:$A, MATCH($D208, 'Drugs properties'!$A:$A, 0), 0)), 3, 4, TRUE, "Drugs properties"))</f>
        <v>324.42</v>
      </c>
      <c r="AR208" s="98" cm="1">
        <f t="array" aca="1" ref="AR208" ca="1">INDIRECT(ADDRESS(CELL("row", INDEX('Drugs properties'!$A:$A, MATCH($D208, 'Drugs properties'!$A:$A, 0), 0)), 4, 4, TRUE, "Drugs properties"))</f>
        <v>45.59</v>
      </c>
      <c r="AS208" s="98" cm="1">
        <f t="array" aca="1" ref="AS208" ca="1">INDIRECT(ADDRESS(CELL("row", INDEX('Drugs properties'!$A:$A, MATCH($D208, 'Drugs properties'!$A:$A, 0), 0)), 5, 4, TRUE, "Drugs properties"))</f>
        <v>2.81</v>
      </c>
      <c r="AT208" s="98" cm="1">
        <f t="array" aca="1" ref="AT208" ca="1">INDIRECT(ADDRESS(CELL("row", INDEX('Drugs properties'!$A:$A, MATCH($D208, 'Drugs properties'!$A:$A, 0), 0)), 6, 4, TRUE, "Drugs properties"))</f>
        <v>4</v>
      </c>
      <c r="AU208" s="98" cm="1">
        <f t="array" aca="1" ref="AU208" ca="1">INDIRECT(ADDRESS(CELL("row", INDEX('Drugs properties'!$A:$A, MATCH($D208, 'Drugs properties'!$A:$A, 0), 0)), 7, 4, TRUE, "Drugs properties"))</f>
        <v>1</v>
      </c>
      <c r="AV208" s="98" cm="1">
        <f t="array" aca="1" ref="AV208" ca="1">INDIRECT(ADDRESS(CELL("row", INDEX('Drugs properties'!$A:$A, MATCH($D208, 'Drugs properties'!$A:$A, 0), 0)), 8, 4, TRUE, "Drugs properties"))</f>
        <v>4</v>
      </c>
      <c r="AW208" s="98" cm="1">
        <f t="array" aca="1" ref="AW208" ca="1">INDIRECT(ADDRESS(CELL("row", INDEX('Drugs properties'!$A:$A, MATCH($D208, 'Drugs properties'!$A:$A, 0), 0)), 9, 4, TRUE, "Drugs properties"))</f>
        <v>24</v>
      </c>
      <c r="AX208" s="105" cm="1">
        <f t="array" aca="1" ref="AX208" ca="1">INDIRECT(ADDRESS(CELL("row", INDEX('Drugs properties'!$A:$A, MATCH($D208, 'Drugs properties'!$A:$A, 0), 0)), 11, 4, TRUE, "Drugs properties"))</f>
        <v>819</v>
      </c>
      <c r="AY208" s="102" cm="1">
        <f t="array" aca="1" ref="AY208" ca="1">INDIRECT(ADDRESS(CELL("row", INDEX('Drugs properties'!$A:$A, MATCH($D208, 'Drugs properties'!$A:$A, 0), 0)), 12, 4, TRUE, "Drugs properties"))</f>
        <v>189</v>
      </c>
      <c r="AZ208" s="102" cm="1">
        <f t="array" aca="1" ref="AZ208" ca="1">INDIRECT(ADDRESS(CELL("row", INDEX('Drugs properties'!$A:$A, MATCH($D208, 'Drugs properties'!$A:$A, 0), 0)), 13, 4, TRUE, "Drugs properties"))</f>
        <v>23</v>
      </c>
      <c r="BA208" s="109" cm="1">
        <f t="array" aca="1" ref="BA208" ca="1">INDIRECT(ADDRESS(CELL("row", INDEX('Drugs properties'!$A:$A, MATCH($D208, 'Drugs properties'!$A:$A, 0), 0)), 14, 4, TRUE, "Drugs properties"))</f>
        <v>4</v>
      </c>
    </row>
    <row r="209" spans="1:53" s="3" customFormat="1" ht="60" x14ac:dyDescent="0.25">
      <c r="A209" s="15">
        <v>207</v>
      </c>
      <c r="B209" s="15" t="s">
        <v>493</v>
      </c>
      <c r="C209" s="32">
        <v>6630761</v>
      </c>
      <c r="D209" s="34" t="s">
        <v>322</v>
      </c>
      <c r="E209" s="16">
        <v>600</v>
      </c>
      <c r="F209" s="16"/>
      <c r="G209" s="16"/>
      <c r="H209" s="16" t="s">
        <v>494</v>
      </c>
      <c r="I209" s="16">
        <v>0.25</v>
      </c>
      <c r="J209" s="16"/>
      <c r="K209" s="16"/>
      <c r="L209" s="16"/>
      <c r="M209" s="35"/>
      <c r="N209" s="43">
        <v>46</v>
      </c>
      <c r="O209" s="17" t="s">
        <v>100</v>
      </c>
      <c r="P209" s="44" t="s">
        <v>499</v>
      </c>
      <c r="Q209" s="49" t="s">
        <v>24</v>
      </c>
      <c r="R209" s="18">
        <v>65</v>
      </c>
      <c r="S209" s="18"/>
      <c r="T209" s="50"/>
      <c r="U209" s="55">
        <v>100</v>
      </c>
      <c r="V209" s="19">
        <v>600</v>
      </c>
      <c r="W209" s="56">
        <v>620</v>
      </c>
      <c r="X209" s="61"/>
      <c r="Y209" s="20"/>
      <c r="Z209" s="20">
        <f>1.8*1000</f>
        <v>1800</v>
      </c>
      <c r="AA209" s="20" t="s">
        <v>3417</v>
      </c>
      <c r="AB209" s="20"/>
      <c r="AC209" s="20">
        <v>4.0999999999999996</v>
      </c>
      <c r="AD209" s="20">
        <v>0.69940000000000002</v>
      </c>
      <c r="AE209" s="20">
        <v>9.9</v>
      </c>
      <c r="AF209" s="20"/>
      <c r="AG209" s="20"/>
      <c r="AH209" s="20"/>
      <c r="AI209" s="20"/>
      <c r="AJ209" s="62"/>
      <c r="AK209" s="67"/>
      <c r="AL209" s="21"/>
      <c r="AM209" s="21"/>
      <c r="AN209" s="68"/>
      <c r="AO209" s="72" t="s">
        <v>1158</v>
      </c>
      <c r="AP209" s="98" t="str" cm="1">
        <f t="array" aca="1" ref="AP209" ca="1">INDIRECT(ADDRESS(CELL("row", INDEX('Drugs properties'!$A:$A, MATCH($D209, 'Drugs properties'!$A:$A, 0), 0)), 2, 4, TRUE, "Drugs properties"))</f>
        <v>CC(C)N(CCC(C1=CC=CC=C1)(C2=CC=CC=N2)C(=O)N)C(C)C</v>
      </c>
      <c r="AQ209" s="98" cm="1">
        <f t="array" aca="1" ref="AQ209" ca="1">INDIRECT(ADDRESS(CELL("row", INDEX('Drugs properties'!$A:$A, MATCH($D209, 'Drugs properties'!$A:$A, 0), 0)), 3, 4, TRUE, "Drugs properties"))</f>
        <v>339.47</v>
      </c>
      <c r="AR209" s="98" cm="1">
        <f t="array" aca="1" ref="AR209" ca="1">INDIRECT(ADDRESS(CELL("row", INDEX('Drugs properties'!$A:$A, MATCH($D209, 'Drugs properties'!$A:$A, 0), 0)), 4, 4, TRUE, "Drugs properties"))</f>
        <v>59.22</v>
      </c>
      <c r="AS209" s="98" cm="1">
        <f t="array" aca="1" ref="AS209" ca="1">INDIRECT(ADDRESS(CELL("row", INDEX('Drugs properties'!$A:$A, MATCH($D209, 'Drugs properties'!$A:$A, 0), 0)), 5, 4, TRUE, "Drugs properties"))</f>
        <v>3</v>
      </c>
      <c r="AT209" s="98" cm="1">
        <f t="array" aca="1" ref="AT209" ca="1">INDIRECT(ADDRESS(CELL("row", INDEX('Drugs properties'!$A:$A, MATCH($D209, 'Drugs properties'!$A:$A, 0), 0)), 6, 4, TRUE, "Drugs properties"))</f>
        <v>3</v>
      </c>
      <c r="AU209" s="98" cm="1">
        <f t="array" aca="1" ref="AU209" ca="1">INDIRECT(ADDRESS(CELL("row", INDEX('Drugs properties'!$A:$A, MATCH($D209, 'Drugs properties'!$A:$A, 0), 0)), 7, 4, TRUE, "Drugs properties"))</f>
        <v>1</v>
      </c>
      <c r="AV209" s="98" cm="1">
        <f t="array" aca="1" ref="AV209" ca="1">INDIRECT(ADDRESS(CELL("row", INDEX('Drugs properties'!$A:$A, MATCH($D209, 'Drugs properties'!$A:$A, 0), 0)), 8, 4, TRUE, "Drugs properties"))</f>
        <v>8</v>
      </c>
      <c r="AW209" s="98" cm="1">
        <f t="array" aca="1" ref="AW209" ca="1">INDIRECT(ADDRESS(CELL("row", INDEX('Drugs properties'!$A:$A, MATCH($D209, 'Drugs properties'!$A:$A, 0), 0)), 9, 4, TRUE, "Drugs properties"))</f>
        <v>25</v>
      </c>
      <c r="AX209" s="105" cm="1">
        <f t="array" aca="1" ref="AX209" ca="1">INDIRECT(ADDRESS(CELL("row", INDEX('Drugs properties'!$A:$A, MATCH($D209, 'Drugs properties'!$A:$A, 0), 0)), 11, 4, TRUE, "Drugs properties"))</f>
        <v>2130</v>
      </c>
      <c r="AY209" s="102" cm="1">
        <f t="array" aca="1" ref="AY209" ca="1">INDIRECT(ADDRESS(CELL("row", INDEX('Drugs properties'!$A:$A, MATCH($D209, 'Drugs properties'!$A:$A, 0), 0)), 12, 4, TRUE, "Drugs properties"))</f>
        <v>593</v>
      </c>
      <c r="AZ209" s="102" cm="1">
        <f t="array" aca="1" ref="AZ209" ca="1">INDIRECT(ADDRESS(CELL("row", INDEX('Drugs properties'!$A:$A, MATCH($D209, 'Drugs properties'!$A:$A, 0), 0)), 13, 4, TRUE, "Drugs properties"))</f>
        <v>53</v>
      </c>
      <c r="BA209" s="109" cm="1">
        <f t="array" aca="1" ref="BA209" ca="1">INDIRECT(ADDRESS(CELL("row", INDEX('Drugs properties'!$A:$A, MATCH($D209, 'Drugs properties'!$A:$A, 0), 0)), 14, 4, TRUE, "Drugs properties"))</f>
        <v>4</v>
      </c>
    </row>
    <row r="210" spans="1:53" s="3" customFormat="1" ht="120" x14ac:dyDescent="0.25">
      <c r="A210" s="15">
        <v>208</v>
      </c>
      <c r="B210" s="15" t="s">
        <v>493</v>
      </c>
      <c r="C210" s="32">
        <v>6630761</v>
      </c>
      <c r="D210" s="34" t="s">
        <v>1765</v>
      </c>
      <c r="E210" s="16">
        <v>0.125</v>
      </c>
      <c r="F210" s="16"/>
      <c r="G210" s="16"/>
      <c r="H210" s="16" t="s">
        <v>54</v>
      </c>
      <c r="I210" s="16">
        <v>1200</v>
      </c>
      <c r="J210" s="16"/>
      <c r="K210" s="16"/>
      <c r="L210" s="16"/>
      <c r="M210" s="35"/>
      <c r="N210" s="43">
        <v>63</v>
      </c>
      <c r="O210" s="17" t="s">
        <v>96</v>
      </c>
      <c r="P210" s="44" t="s">
        <v>500</v>
      </c>
      <c r="Q210" s="49" t="s">
        <v>24</v>
      </c>
      <c r="R210" s="18">
        <v>90</v>
      </c>
      <c r="S210" s="18"/>
      <c r="T210" s="50"/>
      <c r="U210" s="55">
        <v>80</v>
      </c>
      <c r="V210" s="19">
        <v>500</v>
      </c>
      <c r="W210" s="56">
        <v>630</v>
      </c>
      <c r="X210" s="61"/>
      <c r="Y210" s="20"/>
      <c r="Z210" s="20">
        <f>1.5*1000000</f>
        <v>1500000</v>
      </c>
      <c r="AA210" s="20" t="s">
        <v>3414</v>
      </c>
      <c r="AB210" s="20"/>
      <c r="AC210" s="20">
        <v>3</v>
      </c>
      <c r="AD210" s="20"/>
      <c r="AE210" s="20">
        <v>9.1999999999999993</v>
      </c>
      <c r="AF210" s="20"/>
      <c r="AG210" s="20"/>
      <c r="AH210" s="20"/>
      <c r="AI210" s="20"/>
      <c r="AJ210" s="62"/>
      <c r="AK210" s="67"/>
      <c r="AL210" s="21"/>
      <c r="AM210" s="21"/>
      <c r="AN210" s="68"/>
      <c r="AO210" s="72" t="s">
        <v>1159</v>
      </c>
      <c r="AP210" s="98" t="str" cm="1">
        <f t="array" aca="1" ref="AP210" ca="1">INDIRECT(ADDRESS(CELL("row", INDEX('Drugs properties'!$A:$A, MATCH($D210, 'Drugs properties'!$A:$A, 0), 0)), 2, 4, TRUE, "Drugs properties"))</f>
        <v>CC1C(C(CC(O1)OC2C(OC(CC2O)OC3C(OC(CC3O)OC4CCC5(C(C4)CCC6C5CC(C7(C6(CCC7C8=CC(=O)OC8)O)C)O)C)C)C)O)O</v>
      </c>
      <c r="AQ210" s="98" cm="1">
        <f t="array" aca="1" ref="AQ210" ca="1">INDIRECT(ADDRESS(CELL("row", INDEX('Drugs properties'!$A:$A, MATCH($D210, 'Drugs properties'!$A:$A, 0), 0)), 3, 4, TRUE, "Drugs properties"))</f>
        <v>780.94</v>
      </c>
      <c r="AR210" s="98" cm="1">
        <f t="array" aca="1" ref="AR210" ca="1">INDIRECT(ADDRESS(CELL("row", INDEX('Drugs properties'!$A:$A, MATCH($D210, 'Drugs properties'!$A:$A, 0), 0)), 4, 4, TRUE, "Drugs properties"))</f>
        <v>203.06</v>
      </c>
      <c r="AS210" s="98" cm="1">
        <f t="array" aca="1" ref="AS210" ca="1">INDIRECT(ADDRESS(CELL("row", INDEX('Drugs properties'!$A:$A, MATCH($D210, 'Drugs properties'!$A:$A, 0), 0)), 5, 4, TRUE, "Drugs properties"))</f>
        <v>1.87</v>
      </c>
      <c r="AT210" s="98" cm="1">
        <f t="array" aca="1" ref="AT210" ca="1">INDIRECT(ADDRESS(CELL("row", INDEX('Drugs properties'!$A:$A, MATCH($D210, 'Drugs properties'!$A:$A, 0), 0)), 6, 4, TRUE, "Drugs properties"))</f>
        <v>14</v>
      </c>
      <c r="AU210" s="98" cm="1">
        <f t="array" aca="1" ref="AU210" ca="1">INDIRECT(ADDRESS(CELL("row", INDEX('Drugs properties'!$A:$A, MATCH($D210, 'Drugs properties'!$A:$A, 0), 0)), 7, 4, TRUE, "Drugs properties"))</f>
        <v>6</v>
      </c>
      <c r="AV210" s="98" cm="1">
        <f t="array" aca="1" ref="AV210" ca="1">INDIRECT(ADDRESS(CELL("row", INDEX('Drugs properties'!$A:$A, MATCH($D210, 'Drugs properties'!$A:$A, 0), 0)), 8, 4, TRUE, "Drugs properties"))</f>
        <v>7</v>
      </c>
      <c r="AW210" s="98" cm="1">
        <f t="array" aca="1" ref="AW210" ca="1">INDIRECT(ADDRESS(CELL("row", INDEX('Drugs properties'!$A:$A, MATCH($D210, 'Drugs properties'!$A:$A, 0), 0)), 9, 4, TRUE, "Drugs properties"))</f>
        <v>55</v>
      </c>
      <c r="AX210" s="105" cm="1">
        <f t="array" aca="1" ref="AX210" ca="1">INDIRECT(ADDRESS(CELL("row", INDEX('Drugs properties'!$A:$A, MATCH($D210, 'Drugs properties'!$A:$A, 0), 0)), 11, 4, TRUE, "Drugs properties"))</f>
        <v>22420</v>
      </c>
      <c r="AY210" s="102" cm="1">
        <f t="array" aca="1" ref="AY210" ca="1">INDIRECT(ADDRESS(CELL("row", INDEX('Drugs properties'!$A:$A, MATCH($D210, 'Drugs properties'!$A:$A, 0), 0)), 12, 4, TRUE, "Drugs properties"))</f>
        <v>10060</v>
      </c>
      <c r="AZ210" s="102" cm="1">
        <f t="array" aca="1" ref="AZ210" ca="1">INDIRECT(ADDRESS(CELL("row", INDEX('Drugs properties'!$A:$A, MATCH($D210, 'Drugs properties'!$A:$A, 0), 0)), 13, 4, TRUE, "Drugs properties"))</f>
        <v>185</v>
      </c>
      <c r="BA210" s="109" cm="1">
        <f t="array" aca="1" ref="BA210" ca="1">INDIRECT(ADDRESS(CELL("row", INDEX('Drugs properties'!$A:$A, MATCH($D210, 'Drugs properties'!$A:$A, 0), 0)), 14, 4, TRUE, "Drugs properties"))</f>
        <v>18</v>
      </c>
    </row>
    <row r="211" spans="1:53" s="3" customFormat="1" ht="60" x14ac:dyDescent="0.25">
      <c r="A211" s="15">
        <v>209</v>
      </c>
      <c r="B211" s="15" t="s">
        <v>493</v>
      </c>
      <c r="C211" s="32">
        <v>6630761</v>
      </c>
      <c r="D211" s="34" t="s">
        <v>54</v>
      </c>
      <c r="E211" s="16">
        <v>1200</v>
      </c>
      <c r="F211" s="16"/>
      <c r="G211" s="16"/>
      <c r="H211" s="16" t="s">
        <v>494</v>
      </c>
      <c r="I211" s="16">
        <v>0.125</v>
      </c>
      <c r="J211" s="16"/>
      <c r="K211" s="16"/>
      <c r="L211" s="16"/>
      <c r="M211" s="35" t="s">
        <v>89</v>
      </c>
      <c r="N211" s="43">
        <v>54</v>
      </c>
      <c r="O211" s="17" t="s">
        <v>96</v>
      </c>
      <c r="P211" s="44" t="s">
        <v>470</v>
      </c>
      <c r="Q211" s="49" t="s">
        <v>24</v>
      </c>
      <c r="R211" s="18">
        <v>71</v>
      </c>
      <c r="S211" s="18"/>
      <c r="T211" s="50"/>
      <c r="U211" s="55">
        <v>160</v>
      </c>
      <c r="V211" s="19">
        <v>600</v>
      </c>
      <c r="W211" s="56">
        <v>640</v>
      </c>
      <c r="X211" s="61"/>
      <c r="Y211" s="20"/>
      <c r="Z211" s="20">
        <f>11.1*1000</f>
        <v>11100</v>
      </c>
      <c r="AA211" s="20" t="s">
        <v>3425</v>
      </c>
      <c r="AB211" s="20"/>
      <c r="AC211" s="20">
        <v>3.1</v>
      </c>
      <c r="AD211" s="20">
        <v>0.9052</v>
      </c>
      <c r="AE211" s="20">
        <v>8.5</v>
      </c>
      <c r="AF211" s="20"/>
      <c r="AG211" s="20"/>
      <c r="AH211" s="20"/>
      <c r="AI211" s="20"/>
      <c r="AJ211" s="62"/>
      <c r="AK211" s="67"/>
      <c r="AL211" s="21"/>
      <c r="AM211" s="21"/>
      <c r="AN211" s="68"/>
      <c r="AO211" s="72" t="s">
        <v>1160</v>
      </c>
      <c r="AP211" s="98" t="str" cm="1">
        <f t="array" aca="1" ref="AP211" ca="1">INDIRECT(ADDRESS(CELL("row", INDEX('Drugs properties'!$A:$A, MATCH($D211, 'Drugs properties'!$A:$A, 0), 0)), 2, 4, TRUE, "Drugs properties"))</f>
        <v>COC1=CC2=C(C=CN=C2C=C1)C(C3CC4CCN3CC4C=C)O</v>
      </c>
      <c r="AQ211" s="98" cm="1">
        <f t="array" aca="1" ref="AQ211" ca="1">INDIRECT(ADDRESS(CELL("row", INDEX('Drugs properties'!$A:$A, MATCH($D211, 'Drugs properties'!$A:$A, 0), 0)), 3, 4, TRUE, "Drugs properties"))</f>
        <v>324.42</v>
      </c>
      <c r="AR211" s="98" cm="1">
        <f t="array" aca="1" ref="AR211" ca="1">INDIRECT(ADDRESS(CELL("row", INDEX('Drugs properties'!$A:$A, MATCH($D211, 'Drugs properties'!$A:$A, 0), 0)), 4, 4, TRUE, "Drugs properties"))</f>
        <v>45.59</v>
      </c>
      <c r="AS211" s="98" cm="1">
        <f t="array" aca="1" ref="AS211" ca="1">INDIRECT(ADDRESS(CELL("row", INDEX('Drugs properties'!$A:$A, MATCH($D211, 'Drugs properties'!$A:$A, 0), 0)), 5, 4, TRUE, "Drugs properties"))</f>
        <v>2.81</v>
      </c>
      <c r="AT211" s="98" cm="1">
        <f t="array" aca="1" ref="AT211" ca="1">INDIRECT(ADDRESS(CELL("row", INDEX('Drugs properties'!$A:$A, MATCH($D211, 'Drugs properties'!$A:$A, 0), 0)), 6, 4, TRUE, "Drugs properties"))</f>
        <v>4</v>
      </c>
      <c r="AU211" s="98" cm="1">
        <f t="array" aca="1" ref="AU211" ca="1">INDIRECT(ADDRESS(CELL("row", INDEX('Drugs properties'!$A:$A, MATCH($D211, 'Drugs properties'!$A:$A, 0), 0)), 7, 4, TRUE, "Drugs properties"))</f>
        <v>1</v>
      </c>
      <c r="AV211" s="98" cm="1">
        <f t="array" aca="1" ref="AV211" ca="1">INDIRECT(ADDRESS(CELL("row", INDEX('Drugs properties'!$A:$A, MATCH($D211, 'Drugs properties'!$A:$A, 0), 0)), 8, 4, TRUE, "Drugs properties"))</f>
        <v>4</v>
      </c>
      <c r="AW211" s="98" cm="1">
        <f t="array" aca="1" ref="AW211" ca="1">INDIRECT(ADDRESS(CELL("row", INDEX('Drugs properties'!$A:$A, MATCH($D211, 'Drugs properties'!$A:$A, 0), 0)), 9, 4, TRUE, "Drugs properties"))</f>
        <v>24</v>
      </c>
      <c r="AX211" s="105" cm="1">
        <f t="array" aca="1" ref="AX211" ca="1">INDIRECT(ADDRESS(CELL("row", INDEX('Drugs properties'!$A:$A, MATCH($D211, 'Drugs properties'!$A:$A, 0), 0)), 11, 4, TRUE, "Drugs properties"))</f>
        <v>819</v>
      </c>
      <c r="AY211" s="102" cm="1">
        <f t="array" aca="1" ref="AY211" ca="1">INDIRECT(ADDRESS(CELL("row", INDEX('Drugs properties'!$A:$A, MATCH($D211, 'Drugs properties'!$A:$A, 0), 0)), 12, 4, TRUE, "Drugs properties"))</f>
        <v>189</v>
      </c>
      <c r="AZ211" s="102" cm="1">
        <f t="array" aca="1" ref="AZ211" ca="1">INDIRECT(ADDRESS(CELL("row", INDEX('Drugs properties'!$A:$A, MATCH($D211, 'Drugs properties'!$A:$A, 0), 0)), 13, 4, TRUE, "Drugs properties"))</f>
        <v>23</v>
      </c>
      <c r="BA211" s="109" cm="1">
        <f t="array" aca="1" ref="BA211" ca="1">INDIRECT(ADDRESS(CELL("row", INDEX('Drugs properties'!$A:$A, MATCH($D211, 'Drugs properties'!$A:$A, 0), 0)), 14, 4, TRUE, "Drugs properties"))</f>
        <v>4</v>
      </c>
    </row>
    <row r="212" spans="1:53" s="3" customFormat="1" ht="60" x14ac:dyDescent="0.25">
      <c r="A212" s="15">
        <v>210</v>
      </c>
      <c r="B212" s="15" t="s">
        <v>493</v>
      </c>
      <c r="C212" s="32">
        <v>6630761</v>
      </c>
      <c r="D212" s="34" t="s">
        <v>54</v>
      </c>
      <c r="E212" s="16">
        <v>1200</v>
      </c>
      <c r="F212" s="16"/>
      <c r="G212" s="16"/>
      <c r="H212" s="16"/>
      <c r="I212" s="16"/>
      <c r="J212" s="16"/>
      <c r="K212" s="16"/>
      <c r="L212" s="16"/>
      <c r="M212" s="35"/>
      <c r="N212" s="43">
        <v>60</v>
      </c>
      <c r="O212" s="17" t="s">
        <v>96</v>
      </c>
      <c r="P212" s="44" t="s">
        <v>501</v>
      </c>
      <c r="Q212" s="49" t="s">
        <v>24</v>
      </c>
      <c r="R212" s="18">
        <v>66</v>
      </c>
      <c r="S212" s="18"/>
      <c r="T212" s="50"/>
      <c r="U212" s="55">
        <v>60</v>
      </c>
      <c r="V212" s="19">
        <v>580</v>
      </c>
      <c r="W212" s="56">
        <v>620</v>
      </c>
      <c r="X212" s="61"/>
      <c r="Y212" s="20"/>
      <c r="Z212" s="20">
        <v>3000</v>
      </c>
      <c r="AA212" s="20" t="s">
        <v>3417</v>
      </c>
      <c r="AB212" s="20"/>
      <c r="AC212" s="20">
        <v>3.6</v>
      </c>
      <c r="AD212" s="20">
        <v>0.82289999999999996</v>
      </c>
      <c r="AE212" s="20">
        <v>8.6</v>
      </c>
      <c r="AF212" s="20"/>
      <c r="AG212" s="20"/>
      <c r="AH212" s="20"/>
      <c r="AI212" s="20"/>
      <c r="AJ212" s="62"/>
      <c r="AK212" s="67"/>
      <c r="AL212" s="21"/>
      <c r="AM212" s="21"/>
      <c r="AN212" s="68"/>
      <c r="AO212" s="72" t="s">
        <v>1161</v>
      </c>
      <c r="AP212" s="98" t="str" cm="1">
        <f t="array" aca="1" ref="AP212" ca="1">INDIRECT(ADDRESS(CELL("row", INDEX('Drugs properties'!$A:$A, MATCH($D212, 'Drugs properties'!$A:$A, 0), 0)), 2, 4, TRUE, "Drugs properties"))</f>
        <v>COC1=CC2=C(C=CN=C2C=C1)C(C3CC4CCN3CC4C=C)O</v>
      </c>
      <c r="AQ212" s="98" cm="1">
        <f t="array" aca="1" ref="AQ212" ca="1">INDIRECT(ADDRESS(CELL("row", INDEX('Drugs properties'!$A:$A, MATCH($D212, 'Drugs properties'!$A:$A, 0), 0)), 3, 4, TRUE, "Drugs properties"))</f>
        <v>324.42</v>
      </c>
      <c r="AR212" s="98" cm="1">
        <f t="array" aca="1" ref="AR212" ca="1">INDIRECT(ADDRESS(CELL("row", INDEX('Drugs properties'!$A:$A, MATCH($D212, 'Drugs properties'!$A:$A, 0), 0)), 4, 4, TRUE, "Drugs properties"))</f>
        <v>45.59</v>
      </c>
      <c r="AS212" s="98" cm="1">
        <f t="array" aca="1" ref="AS212" ca="1">INDIRECT(ADDRESS(CELL("row", INDEX('Drugs properties'!$A:$A, MATCH($D212, 'Drugs properties'!$A:$A, 0), 0)), 5, 4, TRUE, "Drugs properties"))</f>
        <v>2.81</v>
      </c>
      <c r="AT212" s="98" cm="1">
        <f t="array" aca="1" ref="AT212" ca="1">INDIRECT(ADDRESS(CELL("row", INDEX('Drugs properties'!$A:$A, MATCH($D212, 'Drugs properties'!$A:$A, 0), 0)), 6, 4, TRUE, "Drugs properties"))</f>
        <v>4</v>
      </c>
      <c r="AU212" s="98" cm="1">
        <f t="array" aca="1" ref="AU212" ca="1">INDIRECT(ADDRESS(CELL("row", INDEX('Drugs properties'!$A:$A, MATCH($D212, 'Drugs properties'!$A:$A, 0), 0)), 7, 4, TRUE, "Drugs properties"))</f>
        <v>1</v>
      </c>
      <c r="AV212" s="98" cm="1">
        <f t="array" aca="1" ref="AV212" ca="1">INDIRECT(ADDRESS(CELL("row", INDEX('Drugs properties'!$A:$A, MATCH($D212, 'Drugs properties'!$A:$A, 0), 0)), 8, 4, TRUE, "Drugs properties"))</f>
        <v>4</v>
      </c>
      <c r="AW212" s="98" cm="1">
        <f t="array" aca="1" ref="AW212" ca="1">INDIRECT(ADDRESS(CELL("row", INDEX('Drugs properties'!$A:$A, MATCH($D212, 'Drugs properties'!$A:$A, 0), 0)), 9, 4, TRUE, "Drugs properties"))</f>
        <v>24</v>
      </c>
      <c r="AX212" s="105" cm="1">
        <f t="array" aca="1" ref="AX212" ca="1">INDIRECT(ADDRESS(CELL("row", INDEX('Drugs properties'!$A:$A, MATCH($D212, 'Drugs properties'!$A:$A, 0), 0)), 11, 4, TRUE, "Drugs properties"))</f>
        <v>819</v>
      </c>
      <c r="AY212" s="102" cm="1">
        <f t="array" aca="1" ref="AY212" ca="1">INDIRECT(ADDRESS(CELL("row", INDEX('Drugs properties'!$A:$A, MATCH($D212, 'Drugs properties'!$A:$A, 0), 0)), 12, 4, TRUE, "Drugs properties"))</f>
        <v>189</v>
      </c>
      <c r="AZ212" s="102" cm="1">
        <f t="array" aca="1" ref="AZ212" ca="1">INDIRECT(ADDRESS(CELL("row", INDEX('Drugs properties'!$A:$A, MATCH($D212, 'Drugs properties'!$A:$A, 0), 0)), 13, 4, TRUE, "Drugs properties"))</f>
        <v>23</v>
      </c>
      <c r="BA212" s="109" cm="1">
        <f t="array" aca="1" ref="BA212" ca="1">INDIRECT(ADDRESS(CELL("row", INDEX('Drugs properties'!$A:$A, MATCH($D212, 'Drugs properties'!$A:$A, 0), 0)), 14, 4, TRUE, "Drugs properties"))</f>
        <v>4</v>
      </c>
    </row>
    <row r="213" spans="1:53" s="3" customFormat="1" ht="60" x14ac:dyDescent="0.25">
      <c r="A213" s="15">
        <v>211</v>
      </c>
      <c r="B213" s="15" t="s">
        <v>493</v>
      </c>
      <c r="C213" s="32">
        <v>6630761</v>
      </c>
      <c r="D213" s="34" t="s">
        <v>54</v>
      </c>
      <c r="E213" s="16">
        <v>1600</v>
      </c>
      <c r="F213" s="16"/>
      <c r="G213" s="16"/>
      <c r="H213" s="16" t="s">
        <v>494</v>
      </c>
      <c r="I213" s="16">
        <v>0.125</v>
      </c>
      <c r="J213" s="16"/>
      <c r="K213" s="16"/>
      <c r="L213" s="16"/>
      <c r="M213" s="35"/>
      <c r="N213" s="43">
        <v>65</v>
      </c>
      <c r="O213" s="17" t="s">
        <v>96</v>
      </c>
      <c r="P213" s="44" t="s">
        <v>502</v>
      </c>
      <c r="Q213" s="49" t="s">
        <v>24</v>
      </c>
      <c r="R213" s="18">
        <v>80</v>
      </c>
      <c r="S213" s="18"/>
      <c r="T213" s="50"/>
      <c r="U213" s="55">
        <v>100</v>
      </c>
      <c r="V213" s="19">
        <v>440</v>
      </c>
      <c r="W213" s="56">
        <v>520</v>
      </c>
      <c r="X213" s="61"/>
      <c r="Y213" s="20"/>
      <c r="Z213" s="20">
        <v>6000</v>
      </c>
      <c r="AA213" s="20" t="s">
        <v>3417</v>
      </c>
      <c r="AB213" s="20"/>
      <c r="AC213" s="20">
        <v>3.9</v>
      </c>
      <c r="AD213" s="20"/>
      <c r="AE213" s="20">
        <v>9.4</v>
      </c>
      <c r="AF213" s="20"/>
      <c r="AG213" s="20"/>
      <c r="AH213" s="20"/>
      <c r="AI213" s="20"/>
      <c r="AJ213" s="62"/>
      <c r="AK213" s="67"/>
      <c r="AL213" s="21"/>
      <c r="AM213" s="21"/>
      <c r="AN213" s="68"/>
      <c r="AO213" s="72"/>
      <c r="AP213" s="98" t="str" cm="1">
        <f t="array" aca="1" ref="AP213" ca="1">INDIRECT(ADDRESS(CELL("row", INDEX('Drugs properties'!$A:$A, MATCH($D213, 'Drugs properties'!$A:$A, 0), 0)), 2, 4, TRUE, "Drugs properties"))</f>
        <v>COC1=CC2=C(C=CN=C2C=C1)C(C3CC4CCN3CC4C=C)O</v>
      </c>
      <c r="AQ213" s="98" cm="1">
        <f t="array" aca="1" ref="AQ213" ca="1">INDIRECT(ADDRESS(CELL("row", INDEX('Drugs properties'!$A:$A, MATCH($D213, 'Drugs properties'!$A:$A, 0), 0)), 3, 4, TRUE, "Drugs properties"))</f>
        <v>324.42</v>
      </c>
      <c r="AR213" s="98" cm="1">
        <f t="array" aca="1" ref="AR213" ca="1">INDIRECT(ADDRESS(CELL("row", INDEX('Drugs properties'!$A:$A, MATCH($D213, 'Drugs properties'!$A:$A, 0), 0)), 4, 4, TRUE, "Drugs properties"))</f>
        <v>45.59</v>
      </c>
      <c r="AS213" s="98" cm="1">
        <f t="array" aca="1" ref="AS213" ca="1">INDIRECT(ADDRESS(CELL("row", INDEX('Drugs properties'!$A:$A, MATCH($D213, 'Drugs properties'!$A:$A, 0), 0)), 5, 4, TRUE, "Drugs properties"))</f>
        <v>2.81</v>
      </c>
      <c r="AT213" s="98" cm="1">
        <f t="array" aca="1" ref="AT213" ca="1">INDIRECT(ADDRESS(CELL("row", INDEX('Drugs properties'!$A:$A, MATCH($D213, 'Drugs properties'!$A:$A, 0), 0)), 6, 4, TRUE, "Drugs properties"))</f>
        <v>4</v>
      </c>
      <c r="AU213" s="98" cm="1">
        <f t="array" aca="1" ref="AU213" ca="1">INDIRECT(ADDRESS(CELL("row", INDEX('Drugs properties'!$A:$A, MATCH($D213, 'Drugs properties'!$A:$A, 0), 0)), 7, 4, TRUE, "Drugs properties"))</f>
        <v>1</v>
      </c>
      <c r="AV213" s="98" cm="1">
        <f t="array" aca="1" ref="AV213" ca="1">INDIRECT(ADDRESS(CELL("row", INDEX('Drugs properties'!$A:$A, MATCH($D213, 'Drugs properties'!$A:$A, 0), 0)), 8, 4, TRUE, "Drugs properties"))</f>
        <v>4</v>
      </c>
      <c r="AW213" s="98" cm="1">
        <f t="array" aca="1" ref="AW213" ca="1">INDIRECT(ADDRESS(CELL("row", INDEX('Drugs properties'!$A:$A, MATCH($D213, 'Drugs properties'!$A:$A, 0), 0)), 9, 4, TRUE, "Drugs properties"))</f>
        <v>24</v>
      </c>
      <c r="AX213" s="105" cm="1">
        <f t="array" aca="1" ref="AX213" ca="1">INDIRECT(ADDRESS(CELL("row", INDEX('Drugs properties'!$A:$A, MATCH($D213, 'Drugs properties'!$A:$A, 0), 0)), 11, 4, TRUE, "Drugs properties"))</f>
        <v>819</v>
      </c>
      <c r="AY213" s="102" cm="1">
        <f t="array" aca="1" ref="AY213" ca="1">INDIRECT(ADDRESS(CELL("row", INDEX('Drugs properties'!$A:$A, MATCH($D213, 'Drugs properties'!$A:$A, 0), 0)), 12, 4, TRUE, "Drugs properties"))</f>
        <v>189</v>
      </c>
      <c r="AZ213" s="102" cm="1">
        <f t="array" aca="1" ref="AZ213" ca="1">INDIRECT(ADDRESS(CELL("row", INDEX('Drugs properties'!$A:$A, MATCH($D213, 'Drugs properties'!$A:$A, 0), 0)), 13, 4, TRUE, "Drugs properties"))</f>
        <v>23</v>
      </c>
      <c r="BA213" s="109" cm="1">
        <f t="array" aca="1" ref="BA213" ca="1">INDIRECT(ADDRESS(CELL("row", INDEX('Drugs properties'!$A:$A, MATCH($D213, 'Drugs properties'!$A:$A, 0), 0)), 14, 4, TRUE, "Drugs properties"))</f>
        <v>4</v>
      </c>
    </row>
    <row r="214" spans="1:53" s="3" customFormat="1" ht="60" x14ac:dyDescent="0.25">
      <c r="A214" s="15">
        <v>212</v>
      </c>
      <c r="B214" s="15" t="s">
        <v>493</v>
      </c>
      <c r="C214" s="32">
        <v>6630761</v>
      </c>
      <c r="D214" s="34" t="s">
        <v>322</v>
      </c>
      <c r="E214" s="16">
        <v>600</v>
      </c>
      <c r="F214" s="16"/>
      <c r="G214" s="16"/>
      <c r="H214" s="16"/>
      <c r="I214" s="16"/>
      <c r="J214" s="16"/>
      <c r="K214" s="16"/>
      <c r="L214" s="16"/>
      <c r="M214" s="35"/>
      <c r="N214" s="43">
        <v>66</v>
      </c>
      <c r="O214" s="17" t="s">
        <v>100</v>
      </c>
      <c r="P214" s="44" t="s">
        <v>503</v>
      </c>
      <c r="Q214" s="49" t="s">
        <v>24</v>
      </c>
      <c r="R214" s="18">
        <v>70</v>
      </c>
      <c r="S214" s="18"/>
      <c r="T214" s="50"/>
      <c r="U214" s="55">
        <v>80</v>
      </c>
      <c r="V214" s="19">
        <v>640</v>
      </c>
      <c r="W214" s="56">
        <v>680</v>
      </c>
      <c r="X214" s="61"/>
      <c r="Y214" s="20"/>
      <c r="Z214" s="20">
        <f>2.3*1000</f>
        <v>2300</v>
      </c>
      <c r="AA214" s="20" t="s">
        <v>3417</v>
      </c>
      <c r="AB214" s="20"/>
      <c r="AC214" s="20">
        <v>4.2</v>
      </c>
      <c r="AD214" s="20"/>
      <c r="AE214" s="20">
        <v>9.6</v>
      </c>
      <c r="AF214" s="20"/>
      <c r="AG214" s="20"/>
      <c r="AH214" s="20"/>
      <c r="AI214" s="20"/>
      <c r="AJ214" s="62"/>
      <c r="AK214" s="67"/>
      <c r="AL214" s="21"/>
      <c r="AM214" s="21"/>
      <c r="AN214" s="68"/>
      <c r="AO214" s="72" t="s">
        <v>1162</v>
      </c>
      <c r="AP214" s="98" t="str" cm="1">
        <f t="array" aca="1" ref="AP214" ca="1">INDIRECT(ADDRESS(CELL("row", INDEX('Drugs properties'!$A:$A, MATCH($D214, 'Drugs properties'!$A:$A, 0), 0)), 2, 4, TRUE, "Drugs properties"))</f>
        <v>CC(C)N(CCC(C1=CC=CC=C1)(C2=CC=CC=N2)C(=O)N)C(C)C</v>
      </c>
      <c r="AQ214" s="98" cm="1">
        <f t="array" aca="1" ref="AQ214" ca="1">INDIRECT(ADDRESS(CELL("row", INDEX('Drugs properties'!$A:$A, MATCH($D214, 'Drugs properties'!$A:$A, 0), 0)), 3, 4, TRUE, "Drugs properties"))</f>
        <v>339.47</v>
      </c>
      <c r="AR214" s="98" cm="1">
        <f t="array" aca="1" ref="AR214" ca="1">INDIRECT(ADDRESS(CELL("row", INDEX('Drugs properties'!$A:$A, MATCH($D214, 'Drugs properties'!$A:$A, 0), 0)), 4, 4, TRUE, "Drugs properties"))</f>
        <v>59.22</v>
      </c>
      <c r="AS214" s="98" cm="1">
        <f t="array" aca="1" ref="AS214" ca="1">INDIRECT(ADDRESS(CELL("row", INDEX('Drugs properties'!$A:$A, MATCH($D214, 'Drugs properties'!$A:$A, 0), 0)), 5, 4, TRUE, "Drugs properties"))</f>
        <v>3</v>
      </c>
      <c r="AT214" s="98" cm="1">
        <f t="array" aca="1" ref="AT214" ca="1">INDIRECT(ADDRESS(CELL("row", INDEX('Drugs properties'!$A:$A, MATCH($D214, 'Drugs properties'!$A:$A, 0), 0)), 6, 4, TRUE, "Drugs properties"))</f>
        <v>3</v>
      </c>
      <c r="AU214" s="98" cm="1">
        <f t="array" aca="1" ref="AU214" ca="1">INDIRECT(ADDRESS(CELL("row", INDEX('Drugs properties'!$A:$A, MATCH($D214, 'Drugs properties'!$A:$A, 0), 0)), 7, 4, TRUE, "Drugs properties"))</f>
        <v>1</v>
      </c>
      <c r="AV214" s="98" cm="1">
        <f t="array" aca="1" ref="AV214" ca="1">INDIRECT(ADDRESS(CELL("row", INDEX('Drugs properties'!$A:$A, MATCH($D214, 'Drugs properties'!$A:$A, 0), 0)), 8, 4, TRUE, "Drugs properties"))</f>
        <v>8</v>
      </c>
      <c r="AW214" s="98" cm="1">
        <f t="array" aca="1" ref="AW214" ca="1">INDIRECT(ADDRESS(CELL("row", INDEX('Drugs properties'!$A:$A, MATCH($D214, 'Drugs properties'!$A:$A, 0), 0)), 9, 4, TRUE, "Drugs properties"))</f>
        <v>25</v>
      </c>
      <c r="AX214" s="105" cm="1">
        <f t="array" aca="1" ref="AX214" ca="1">INDIRECT(ADDRESS(CELL("row", INDEX('Drugs properties'!$A:$A, MATCH($D214, 'Drugs properties'!$A:$A, 0), 0)), 11, 4, TRUE, "Drugs properties"))</f>
        <v>2130</v>
      </c>
      <c r="AY214" s="102" cm="1">
        <f t="array" aca="1" ref="AY214" ca="1">INDIRECT(ADDRESS(CELL("row", INDEX('Drugs properties'!$A:$A, MATCH($D214, 'Drugs properties'!$A:$A, 0), 0)), 12, 4, TRUE, "Drugs properties"))</f>
        <v>593</v>
      </c>
      <c r="AZ214" s="102" cm="1">
        <f t="array" aca="1" ref="AZ214" ca="1">INDIRECT(ADDRESS(CELL("row", INDEX('Drugs properties'!$A:$A, MATCH($D214, 'Drugs properties'!$A:$A, 0), 0)), 13, 4, TRUE, "Drugs properties"))</f>
        <v>53</v>
      </c>
      <c r="BA214" s="109" cm="1">
        <f t="array" aca="1" ref="BA214" ca="1">INDIRECT(ADDRESS(CELL("row", INDEX('Drugs properties'!$A:$A, MATCH($D214, 'Drugs properties'!$A:$A, 0), 0)), 14, 4, TRUE, "Drugs properties"))</f>
        <v>4</v>
      </c>
    </row>
    <row r="215" spans="1:53" s="3" customFormat="1" ht="45" x14ac:dyDescent="0.25">
      <c r="A215" s="15">
        <v>213</v>
      </c>
      <c r="B215" s="15" t="s">
        <v>493</v>
      </c>
      <c r="C215" s="32">
        <v>6630761</v>
      </c>
      <c r="D215" s="34" t="s">
        <v>1767</v>
      </c>
      <c r="E215" s="16">
        <v>3000</v>
      </c>
      <c r="F215" s="16"/>
      <c r="G215" s="16"/>
      <c r="H215" s="16" t="s">
        <v>1150</v>
      </c>
      <c r="I215" s="16" t="s">
        <v>2163</v>
      </c>
      <c r="J215" s="16"/>
      <c r="K215" s="16"/>
      <c r="L215" s="16"/>
      <c r="M215" s="35"/>
      <c r="N215" s="43">
        <v>28</v>
      </c>
      <c r="O215" s="17" t="s">
        <v>100</v>
      </c>
      <c r="P215" s="44" t="s">
        <v>504</v>
      </c>
      <c r="Q215" s="49" t="s">
        <v>24</v>
      </c>
      <c r="R215" s="18">
        <v>81</v>
      </c>
      <c r="S215" s="18"/>
      <c r="T215" s="50"/>
      <c r="U215" s="55">
        <v>100</v>
      </c>
      <c r="V215" s="19">
        <v>440</v>
      </c>
      <c r="W215" s="56">
        <v>510</v>
      </c>
      <c r="X215" s="61"/>
      <c r="Y215" s="20"/>
      <c r="Z215" s="20">
        <f>7.4*1000</f>
        <v>7400</v>
      </c>
      <c r="AA215" s="20" t="s">
        <v>3426</v>
      </c>
      <c r="AB215" s="20"/>
      <c r="AC215" s="20">
        <v>4.0999999999999996</v>
      </c>
      <c r="AD215" s="20"/>
      <c r="AE215" s="20">
        <v>10.199999999999999</v>
      </c>
      <c r="AF215" s="20"/>
      <c r="AG215" s="20"/>
      <c r="AH215" s="20"/>
      <c r="AI215" s="20"/>
      <c r="AJ215" s="62"/>
      <c r="AK215" s="67"/>
      <c r="AL215" s="21"/>
      <c r="AM215" s="21"/>
      <c r="AN215" s="68"/>
      <c r="AO215" s="72" t="s">
        <v>1163</v>
      </c>
      <c r="AP215" s="98" t="str" cm="1">
        <f t="array" aca="1" ref="AP215" ca="1">INDIRECT(ADDRESS(CELL("row", INDEX('Drugs properties'!$A:$A, MATCH($D215, 'Drugs properties'!$A:$A, 0), 0)), 2, 4, TRUE, "Drugs properties"))</f>
        <v>CCN(CC)CCNC(=O)C1=CC=C(C=C1)N</v>
      </c>
      <c r="AQ215" s="98" cm="1">
        <f t="array" aca="1" ref="AQ215" ca="1">INDIRECT(ADDRESS(CELL("row", INDEX('Drugs properties'!$A:$A, MATCH($D215, 'Drugs properties'!$A:$A, 0), 0)), 3, 4, TRUE, "Drugs properties"))</f>
        <v>235.33</v>
      </c>
      <c r="AR215" s="98" cm="1">
        <f t="array" aca="1" ref="AR215" ca="1">INDIRECT(ADDRESS(CELL("row", INDEX('Drugs properties'!$A:$A, MATCH($D215, 'Drugs properties'!$A:$A, 0), 0)), 4, 4, TRUE, "Drugs properties"))</f>
        <v>58.36</v>
      </c>
      <c r="AS215" s="98" cm="1">
        <f t="array" aca="1" ref="AS215" ca="1">INDIRECT(ADDRESS(CELL("row", INDEX('Drugs properties'!$A:$A, MATCH($D215, 'Drugs properties'!$A:$A, 0), 0)), 5, 4, TRUE, "Drugs properties"))</f>
        <v>1.49</v>
      </c>
      <c r="AT215" s="98" cm="1">
        <f t="array" aca="1" ref="AT215" ca="1">INDIRECT(ADDRESS(CELL("row", INDEX('Drugs properties'!$A:$A, MATCH($D215, 'Drugs properties'!$A:$A, 0), 0)), 6, 4, TRUE, "Drugs properties"))</f>
        <v>2</v>
      </c>
      <c r="AU215" s="98" cm="1">
        <f t="array" aca="1" ref="AU215" ca="1">INDIRECT(ADDRESS(CELL("row", INDEX('Drugs properties'!$A:$A, MATCH($D215, 'Drugs properties'!$A:$A, 0), 0)), 7, 4, TRUE, "Drugs properties"))</f>
        <v>2</v>
      </c>
      <c r="AV215" s="98" cm="1">
        <f t="array" aca="1" ref="AV215" ca="1">INDIRECT(ADDRESS(CELL("row", INDEX('Drugs properties'!$A:$A, MATCH($D215, 'Drugs properties'!$A:$A, 0), 0)), 8, 4, TRUE, "Drugs properties"))</f>
        <v>7</v>
      </c>
      <c r="AW215" s="98" cm="1">
        <f t="array" aca="1" ref="AW215" ca="1">INDIRECT(ADDRESS(CELL("row", INDEX('Drugs properties'!$A:$A, MATCH($D215, 'Drugs properties'!$A:$A, 0), 0)), 9, 4, TRUE, "Drugs properties"))</f>
        <v>17</v>
      </c>
      <c r="AX215" s="105" cm="1">
        <f t="array" aca="1" ref="AX215" ca="1">INDIRECT(ADDRESS(CELL("row", INDEX('Drugs properties'!$A:$A, MATCH($D215, 'Drugs properties'!$A:$A, 0), 0)), 11, 4, TRUE, "Drugs properties"))</f>
        <v>2042</v>
      </c>
      <c r="AY215" s="102" cm="1">
        <f t="array" aca="1" ref="AY215" ca="1">INDIRECT(ADDRESS(CELL("row", INDEX('Drugs properties'!$A:$A, MATCH($D215, 'Drugs properties'!$A:$A, 0), 0)), 12, 4, TRUE, "Drugs properties"))</f>
        <v>355</v>
      </c>
      <c r="AZ215" s="102" cm="1">
        <f t="array" aca="1" ref="AZ215" ca="1">INDIRECT(ADDRESS(CELL("row", INDEX('Drugs properties'!$A:$A, MATCH($D215, 'Drugs properties'!$A:$A, 0), 0)), 13, 4, TRUE, "Drugs properties"))</f>
        <v>31</v>
      </c>
      <c r="BA215" s="109" cm="1">
        <f t="array" aca="1" ref="BA215" ca="1">INDIRECT(ADDRESS(CELL("row", INDEX('Drugs properties'!$A:$A, MATCH($D215, 'Drugs properties'!$A:$A, 0), 0)), 14, 4, TRUE, "Drugs properties"))</f>
        <v>0</v>
      </c>
    </row>
    <row r="216" spans="1:53" s="3" customFormat="1" ht="75" x14ac:dyDescent="0.25">
      <c r="A216" s="15">
        <v>214</v>
      </c>
      <c r="B216" s="15" t="s">
        <v>493</v>
      </c>
      <c r="C216" s="32">
        <v>6630761</v>
      </c>
      <c r="D216" s="34" t="s">
        <v>54</v>
      </c>
      <c r="E216" s="16">
        <v>1600</v>
      </c>
      <c r="F216" s="16"/>
      <c r="G216" s="16"/>
      <c r="H216" s="16" t="s">
        <v>1151</v>
      </c>
      <c r="I216" s="16" t="s">
        <v>2164</v>
      </c>
      <c r="J216" s="16"/>
      <c r="K216" s="16"/>
      <c r="L216" s="16"/>
      <c r="M216" s="35"/>
      <c r="N216" s="43">
        <v>64</v>
      </c>
      <c r="O216" s="17" t="s">
        <v>96</v>
      </c>
      <c r="P216" s="44" t="s">
        <v>505</v>
      </c>
      <c r="Q216" s="49" t="s">
        <v>24</v>
      </c>
      <c r="R216" s="18">
        <v>47</v>
      </c>
      <c r="S216" s="18"/>
      <c r="T216" s="50"/>
      <c r="U216" s="55">
        <v>80</v>
      </c>
      <c r="V216" s="19">
        <v>720</v>
      </c>
      <c r="W216" s="56">
        <v>640</v>
      </c>
      <c r="X216" s="61"/>
      <c r="Y216" s="20"/>
      <c r="Z216" s="20">
        <f>2.2*1000</f>
        <v>2200</v>
      </c>
      <c r="AA216" s="20" t="s">
        <v>3417</v>
      </c>
      <c r="AB216" s="20"/>
      <c r="AC216" s="20">
        <v>4.0999999999999996</v>
      </c>
      <c r="AD216" s="20"/>
      <c r="AE216" s="20">
        <v>8.6999999999999993</v>
      </c>
      <c r="AF216" s="20"/>
      <c r="AG216" s="20"/>
      <c r="AH216" s="20"/>
      <c r="AI216" s="20"/>
      <c r="AJ216" s="62"/>
      <c r="AK216" s="67"/>
      <c r="AL216" s="21"/>
      <c r="AM216" s="21"/>
      <c r="AN216" s="68"/>
      <c r="AO216" s="72" t="s">
        <v>1164</v>
      </c>
      <c r="AP216" s="98" t="str" cm="1">
        <f t="array" aca="1" ref="AP216" ca="1">INDIRECT(ADDRESS(CELL("row", INDEX('Drugs properties'!$A:$A, MATCH($D216, 'Drugs properties'!$A:$A, 0), 0)), 2, 4, TRUE, "Drugs properties"))</f>
        <v>COC1=CC2=C(C=CN=C2C=C1)C(C3CC4CCN3CC4C=C)O</v>
      </c>
      <c r="AQ216" s="98" cm="1">
        <f t="array" aca="1" ref="AQ216" ca="1">INDIRECT(ADDRESS(CELL("row", INDEX('Drugs properties'!$A:$A, MATCH($D216, 'Drugs properties'!$A:$A, 0), 0)), 3, 4, TRUE, "Drugs properties"))</f>
        <v>324.42</v>
      </c>
      <c r="AR216" s="98" cm="1">
        <f t="array" aca="1" ref="AR216" ca="1">INDIRECT(ADDRESS(CELL("row", INDEX('Drugs properties'!$A:$A, MATCH($D216, 'Drugs properties'!$A:$A, 0), 0)), 4, 4, TRUE, "Drugs properties"))</f>
        <v>45.59</v>
      </c>
      <c r="AS216" s="98" cm="1">
        <f t="array" aca="1" ref="AS216" ca="1">INDIRECT(ADDRESS(CELL("row", INDEX('Drugs properties'!$A:$A, MATCH($D216, 'Drugs properties'!$A:$A, 0), 0)), 5, 4, TRUE, "Drugs properties"))</f>
        <v>2.81</v>
      </c>
      <c r="AT216" s="98" cm="1">
        <f t="array" aca="1" ref="AT216" ca="1">INDIRECT(ADDRESS(CELL("row", INDEX('Drugs properties'!$A:$A, MATCH($D216, 'Drugs properties'!$A:$A, 0), 0)), 6, 4, TRUE, "Drugs properties"))</f>
        <v>4</v>
      </c>
      <c r="AU216" s="98" cm="1">
        <f t="array" aca="1" ref="AU216" ca="1">INDIRECT(ADDRESS(CELL("row", INDEX('Drugs properties'!$A:$A, MATCH($D216, 'Drugs properties'!$A:$A, 0), 0)), 7, 4, TRUE, "Drugs properties"))</f>
        <v>1</v>
      </c>
      <c r="AV216" s="98" cm="1">
        <f t="array" aca="1" ref="AV216" ca="1">INDIRECT(ADDRESS(CELL("row", INDEX('Drugs properties'!$A:$A, MATCH($D216, 'Drugs properties'!$A:$A, 0), 0)), 8, 4, TRUE, "Drugs properties"))</f>
        <v>4</v>
      </c>
      <c r="AW216" s="98" cm="1">
        <f t="array" aca="1" ref="AW216" ca="1">INDIRECT(ADDRESS(CELL("row", INDEX('Drugs properties'!$A:$A, MATCH($D216, 'Drugs properties'!$A:$A, 0), 0)), 9, 4, TRUE, "Drugs properties"))</f>
        <v>24</v>
      </c>
      <c r="AX216" s="105" cm="1">
        <f t="array" aca="1" ref="AX216" ca="1">INDIRECT(ADDRESS(CELL("row", INDEX('Drugs properties'!$A:$A, MATCH($D216, 'Drugs properties'!$A:$A, 0), 0)), 11, 4, TRUE, "Drugs properties"))</f>
        <v>819</v>
      </c>
      <c r="AY216" s="102" cm="1">
        <f t="array" aca="1" ref="AY216" ca="1">INDIRECT(ADDRESS(CELL("row", INDEX('Drugs properties'!$A:$A, MATCH($D216, 'Drugs properties'!$A:$A, 0), 0)), 12, 4, TRUE, "Drugs properties"))</f>
        <v>189</v>
      </c>
      <c r="AZ216" s="102" cm="1">
        <f t="array" aca="1" ref="AZ216" ca="1">INDIRECT(ADDRESS(CELL("row", INDEX('Drugs properties'!$A:$A, MATCH($D216, 'Drugs properties'!$A:$A, 0), 0)), 13, 4, TRUE, "Drugs properties"))</f>
        <v>23</v>
      </c>
      <c r="BA216" s="109" cm="1">
        <f t="array" aca="1" ref="BA216" ca="1">INDIRECT(ADDRESS(CELL("row", INDEX('Drugs properties'!$A:$A, MATCH($D216, 'Drugs properties'!$A:$A, 0), 0)), 14, 4, TRUE, "Drugs properties"))</f>
        <v>4</v>
      </c>
    </row>
    <row r="217" spans="1:53" s="3" customFormat="1" ht="60" x14ac:dyDescent="0.25">
      <c r="A217" s="15">
        <v>215</v>
      </c>
      <c r="B217" s="15" t="s">
        <v>493</v>
      </c>
      <c r="C217" s="32">
        <v>6630761</v>
      </c>
      <c r="D217" s="34" t="s">
        <v>1768</v>
      </c>
      <c r="E217" s="16">
        <v>400</v>
      </c>
      <c r="F217" s="16"/>
      <c r="G217" s="16"/>
      <c r="H217" s="16"/>
      <c r="I217" s="16"/>
      <c r="J217" s="16"/>
      <c r="K217" s="16"/>
      <c r="L217" s="16"/>
      <c r="M217" s="35"/>
      <c r="N217" s="43">
        <v>74</v>
      </c>
      <c r="O217" s="17" t="s">
        <v>100</v>
      </c>
      <c r="P217" s="44" t="s">
        <v>506</v>
      </c>
      <c r="Q217" s="49" t="s">
        <v>24</v>
      </c>
      <c r="R217" s="18">
        <v>94</v>
      </c>
      <c r="S217" s="18"/>
      <c r="T217" s="50"/>
      <c r="U217" s="55">
        <v>80</v>
      </c>
      <c r="V217" s="19">
        <v>440</v>
      </c>
      <c r="W217" s="56">
        <v>550</v>
      </c>
      <c r="X217" s="61"/>
      <c r="Y217" s="20"/>
      <c r="Z217" s="20"/>
      <c r="AA217" s="20"/>
      <c r="AB217" s="20"/>
      <c r="AC217" s="20">
        <v>4.5</v>
      </c>
      <c r="AD217" s="20"/>
      <c r="AE217" s="20">
        <v>9.8000000000000007</v>
      </c>
      <c r="AF217" s="20"/>
      <c r="AG217" s="20"/>
      <c r="AH217" s="20"/>
      <c r="AI217" s="20"/>
      <c r="AJ217" s="62"/>
      <c r="AK217" s="67"/>
      <c r="AL217" s="21"/>
      <c r="AM217" s="21"/>
      <c r="AN217" s="68"/>
      <c r="AO217" s="72" t="s">
        <v>1165</v>
      </c>
      <c r="AP217" s="98" t="str" cm="1">
        <f t="array" aca="1" ref="AP217" ca="1">INDIRECT(ADDRESS(CELL("row", INDEX('Drugs properties'!$A:$A, MATCH($D217, 'Drugs properties'!$A:$A, 0), 0)), 2, 4, TRUE, "Drugs properties"))</f>
        <v>CC(C)NCC(COC1=CC=CC2=CC=CC=C21)O</v>
      </c>
      <c r="AQ217" s="98" cm="1">
        <f t="array" aca="1" ref="AQ217" ca="1">INDIRECT(ADDRESS(CELL("row", INDEX('Drugs properties'!$A:$A, MATCH($D217, 'Drugs properties'!$A:$A, 0), 0)), 3, 4, TRUE, "Drugs properties"))</f>
        <v>259.33999999999997</v>
      </c>
      <c r="AR217" s="98" cm="1">
        <f t="array" aca="1" ref="AR217" ca="1">INDIRECT(ADDRESS(CELL("row", INDEX('Drugs properties'!$A:$A, MATCH($D217, 'Drugs properties'!$A:$A, 0), 0)), 4, 4, TRUE, "Drugs properties"))</f>
        <v>41.49</v>
      </c>
      <c r="AS217" s="98" cm="1">
        <f t="array" aca="1" ref="AS217" ca="1">INDIRECT(ADDRESS(CELL("row", INDEX('Drugs properties'!$A:$A, MATCH($D217, 'Drugs properties'!$A:$A, 0), 0)), 5, 4, TRUE, "Drugs properties"))</f>
        <v>2.84</v>
      </c>
      <c r="AT217" s="98" cm="1">
        <f t="array" aca="1" ref="AT217" ca="1">INDIRECT(ADDRESS(CELL("row", INDEX('Drugs properties'!$A:$A, MATCH($D217, 'Drugs properties'!$A:$A, 0), 0)), 6, 4, TRUE, "Drugs properties"))</f>
        <v>3</v>
      </c>
      <c r="AU217" s="98" cm="1">
        <f t="array" aca="1" ref="AU217" ca="1">INDIRECT(ADDRESS(CELL("row", INDEX('Drugs properties'!$A:$A, MATCH($D217, 'Drugs properties'!$A:$A, 0), 0)), 7, 4, TRUE, "Drugs properties"))</f>
        <v>2</v>
      </c>
      <c r="AV217" s="98" cm="1">
        <f t="array" aca="1" ref="AV217" ca="1">INDIRECT(ADDRESS(CELL("row", INDEX('Drugs properties'!$A:$A, MATCH($D217, 'Drugs properties'!$A:$A, 0), 0)), 8, 4, TRUE, "Drugs properties"))</f>
        <v>6</v>
      </c>
      <c r="AW217" s="98" cm="1">
        <f t="array" aca="1" ref="AW217" ca="1">INDIRECT(ADDRESS(CELL("row", INDEX('Drugs properties'!$A:$A, MATCH($D217, 'Drugs properties'!$A:$A, 0), 0)), 9, 4, TRUE, "Drugs properties"))</f>
        <v>19</v>
      </c>
      <c r="AX217" s="105" cm="1">
        <f t="array" aca="1" ref="AX217" ca="1">INDIRECT(ADDRESS(CELL("row", INDEX('Drugs properties'!$A:$A, MATCH($D217, 'Drugs properties'!$A:$A, 0), 0)), 11, 4, TRUE, "Drugs properties"))</f>
        <v>19021</v>
      </c>
      <c r="AY217" s="102" cm="1">
        <f t="array" aca="1" ref="AY217" ca="1">INDIRECT(ADDRESS(CELL("row", INDEX('Drugs properties'!$A:$A, MATCH($D217, 'Drugs properties'!$A:$A, 0), 0)), 12, 4, TRUE, "Drugs properties"))</f>
        <v>4184</v>
      </c>
      <c r="AZ217" s="102" cm="1">
        <f t="array" aca="1" ref="AZ217" ca="1">INDIRECT(ADDRESS(CELL("row", INDEX('Drugs properties'!$A:$A, MATCH($D217, 'Drugs properties'!$A:$A, 0), 0)), 13, 4, TRUE, "Drugs properties"))</f>
        <v>72</v>
      </c>
      <c r="BA217" s="109" cm="1">
        <f t="array" aca="1" ref="BA217" ca="1">INDIRECT(ADDRESS(CELL("row", INDEX('Drugs properties'!$A:$A, MATCH($D217, 'Drugs properties'!$A:$A, 0), 0)), 14, 4, TRUE, "Drugs properties"))</f>
        <v>3</v>
      </c>
    </row>
    <row r="218" spans="1:53" s="3" customFormat="1" ht="105" x14ac:dyDescent="0.25">
      <c r="A218" s="15">
        <v>216</v>
      </c>
      <c r="B218" s="15" t="s">
        <v>493</v>
      </c>
      <c r="C218" s="32">
        <v>6630761</v>
      </c>
      <c r="D218" s="34" t="s">
        <v>1767</v>
      </c>
      <c r="E218" s="16">
        <v>3000</v>
      </c>
      <c r="F218" s="16"/>
      <c r="G218" s="16"/>
      <c r="H218" s="16" t="s">
        <v>494</v>
      </c>
      <c r="I218" s="16">
        <v>0.25</v>
      </c>
      <c r="J218" s="16"/>
      <c r="K218" s="16"/>
      <c r="L218" s="16"/>
      <c r="M218" s="35"/>
      <c r="N218" s="43">
        <v>48</v>
      </c>
      <c r="O218" s="17" t="s">
        <v>100</v>
      </c>
      <c r="P218" s="44" t="s">
        <v>509</v>
      </c>
      <c r="Q218" s="49" t="s">
        <v>24</v>
      </c>
      <c r="R218" s="18">
        <v>43</v>
      </c>
      <c r="S218" s="18"/>
      <c r="T218" s="50"/>
      <c r="U218" s="55">
        <v>80</v>
      </c>
      <c r="V218" s="19">
        <v>600</v>
      </c>
      <c r="W218" s="56">
        <v>510</v>
      </c>
      <c r="X218" s="61"/>
      <c r="Y218" s="20"/>
      <c r="Z218" s="20">
        <v>5200</v>
      </c>
      <c r="AA218" s="20" t="s">
        <v>3426</v>
      </c>
      <c r="AB218" s="20"/>
      <c r="AC218" s="20">
        <v>4.5</v>
      </c>
      <c r="AD218" s="20"/>
      <c r="AE218" s="20">
        <v>9.6</v>
      </c>
      <c r="AF218" s="20"/>
      <c r="AG218" s="20"/>
      <c r="AH218" s="20"/>
      <c r="AI218" s="20"/>
      <c r="AJ218" s="62"/>
      <c r="AK218" s="67"/>
      <c r="AL218" s="21"/>
      <c r="AM218" s="21"/>
      <c r="AN218" s="68"/>
      <c r="AO218" s="72" t="s">
        <v>1166</v>
      </c>
      <c r="AP218" s="98" t="str" cm="1">
        <f t="array" aca="1" ref="AP218" ca="1">INDIRECT(ADDRESS(CELL("row", INDEX('Drugs properties'!$A:$A, MATCH($D218, 'Drugs properties'!$A:$A, 0), 0)), 2, 4, TRUE, "Drugs properties"))</f>
        <v>CCN(CC)CCNC(=O)C1=CC=C(C=C1)N</v>
      </c>
      <c r="AQ218" s="98" cm="1">
        <f t="array" aca="1" ref="AQ218" ca="1">INDIRECT(ADDRESS(CELL("row", INDEX('Drugs properties'!$A:$A, MATCH($D218, 'Drugs properties'!$A:$A, 0), 0)), 3, 4, TRUE, "Drugs properties"))</f>
        <v>235.33</v>
      </c>
      <c r="AR218" s="98" cm="1">
        <f t="array" aca="1" ref="AR218" ca="1">INDIRECT(ADDRESS(CELL("row", INDEX('Drugs properties'!$A:$A, MATCH($D218, 'Drugs properties'!$A:$A, 0), 0)), 4, 4, TRUE, "Drugs properties"))</f>
        <v>58.36</v>
      </c>
      <c r="AS218" s="98" cm="1">
        <f t="array" aca="1" ref="AS218" ca="1">INDIRECT(ADDRESS(CELL("row", INDEX('Drugs properties'!$A:$A, MATCH($D218, 'Drugs properties'!$A:$A, 0), 0)), 5, 4, TRUE, "Drugs properties"))</f>
        <v>1.49</v>
      </c>
      <c r="AT218" s="98" cm="1">
        <f t="array" aca="1" ref="AT218" ca="1">INDIRECT(ADDRESS(CELL("row", INDEX('Drugs properties'!$A:$A, MATCH($D218, 'Drugs properties'!$A:$A, 0), 0)), 6, 4, TRUE, "Drugs properties"))</f>
        <v>2</v>
      </c>
      <c r="AU218" s="98" cm="1">
        <f t="array" aca="1" ref="AU218" ca="1">INDIRECT(ADDRESS(CELL("row", INDEX('Drugs properties'!$A:$A, MATCH($D218, 'Drugs properties'!$A:$A, 0), 0)), 7, 4, TRUE, "Drugs properties"))</f>
        <v>2</v>
      </c>
      <c r="AV218" s="98" cm="1">
        <f t="array" aca="1" ref="AV218" ca="1">INDIRECT(ADDRESS(CELL("row", INDEX('Drugs properties'!$A:$A, MATCH($D218, 'Drugs properties'!$A:$A, 0), 0)), 8, 4, TRUE, "Drugs properties"))</f>
        <v>7</v>
      </c>
      <c r="AW218" s="98" cm="1">
        <f t="array" aca="1" ref="AW218" ca="1">INDIRECT(ADDRESS(CELL("row", INDEX('Drugs properties'!$A:$A, MATCH($D218, 'Drugs properties'!$A:$A, 0), 0)), 9, 4, TRUE, "Drugs properties"))</f>
        <v>17</v>
      </c>
      <c r="AX218" s="105" cm="1">
        <f t="array" aca="1" ref="AX218" ca="1">INDIRECT(ADDRESS(CELL("row", INDEX('Drugs properties'!$A:$A, MATCH($D218, 'Drugs properties'!$A:$A, 0), 0)), 11, 4, TRUE, "Drugs properties"))</f>
        <v>2042</v>
      </c>
      <c r="AY218" s="102" cm="1">
        <f t="array" aca="1" ref="AY218" ca="1">INDIRECT(ADDRESS(CELL("row", INDEX('Drugs properties'!$A:$A, MATCH($D218, 'Drugs properties'!$A:$A, 0), 0)), 12, 4, TRUE, "Drugs properties"))</f>
        <v>355</v>
      </c>
      <c r="AZ218" s="102" cm="1">
        <f t="array" aca="1" ref="AZ218" ca="1">INDIRECT(ADDRESS(CELL("row", INDEX('Drugs properties'!$A:$A, MATCH($D218, 'Drugs properties'!$A:$A, 0), 0)), 13, 4, TRUE, "Drugs properties"))</f>
        <v>31</v>
      </c>
      <c r="BA218" s="109" cm="1">
        <f t="array" aca="1" ref="BA218" ca="1">INDIRECT(ADDRESS(CELL("row", INDEX('Drugs properties'!$A:$A, MATCH($D218, 'Drugs properties'!$A:$A, 0), 0)), 14, 4, TRUE, "Drugs properties"))</f>
        <v>0</v>
      </c>
    </row>
    <row r="219" spans="1:53" s="3" customFormat="1" ht="45" x14ac:dyDescent="0.25">
      <c r="A219" s="15">
        <v>217</v>
      </c>
      <c r="B219" s="15" t="s">
        <v>493</v>
      </c>
      <c r="C219" s="32">
        <v>6630761</v>
      </c>
      <c r="D219" s="34" t="s">
        <v>1767</v>
      </c>
      <c r="E219" s="16">
        <v>3000</v>
      </c>
      <c r="F219" s="16"/>
      <c r="G219" s="16"/>
      <c r="H219" s="16" t="s">
        <v>1152</v>
      </c>
      <c r="I219" s="16" t="s">
        <v>2165</v>
      </c>
      <c r="J219" s="16"/>
      <c r="K219" s="16"/>
      <c r="L219" s="16"/>
      <c r="M219" s="35"/>
      <c r="N219" s="43">
        <v>55</v>
      </c>
      <c r="O219" s="17" t="s">
        <v>96</v>
      </c>
      <c r="P219" s="44" t="s">
        <v>470</v>
      </c>
      <c r="Q219" s="49" t="s">
        <v>24</v>
      </c>
      <c r="R219" s="18">
        <v>68</v>
      </c>
      <c r="S219" s="18"/>
      <c r="T219" s="50"/>
      <c r="U219" s="55">
        <v>100</v>
      </c>
      <c r="V219" s="19">
        <v>520</v>
      </c>
      <c r="W219" s="56">
        <v>550</v>
      </c>
      <c r="X219" s="61"/>
      <c r="Y219" s="20"/>
      <c r="Z219" s="20">
        <f>2.9*1000</f>
        <v>2900</v>
      </c>
      <c r="AA219" s="20" t="s">
        <v>3426</v>
      </c>
      <c r="AB219" s="20"/>
      <c r="AC219" s="20">
        <v>3.3</v>
      </c>
      <c r="AD219" s="20"/>
      <c r="AE219" s="20">
        <v>9.6</v>
      </c>
      <c r="AF219" s="20"/>
      <c r="AG219" s="20"/>
      <c r="AH219" s="20"/>
      <c r="AI219" s="20"/>
      <c r="AJ219" s="62"/>
      <c r="AK219" s="67"/>
      <c r="AL219" s="21"/>
      <c r="AM219" s="21"/>
      <c r="AN219" s="68"/>
      <c r="AO219" s="72" t="s">
        <v>1167</v>
      </c>
      <c r="AP219" s="100" t="str" cm="1">
        <f t="array" aca="1" ref="AP219" ca="1">INDIRECT(ADDRESS(CELL("row", INDEX('Drugs properties'!$A:$A, MATCH($D219, 'Drugs properties'!$A:$A, 0), 0)), 2, 4, TRUE, "Drugs properties"))</f>
        <v>CCN(CC)CCNC(=O)C1=CC=C(C=C1)N</v>
      </c>
      <c r="AQ219" s="98" cm="1">
        <f t="array" aca="1" ref="AQ219" ca="1">INDIRECT(ADDRESS(CELL("row", INDEX('Drugs properties'!$A:$A, MATCH($D219, 'Drugs properties'!$A:$A, 0), 0)), 3, 4, TRUE, "Drugs properties"))</f>
        <v>235.33</v>
      </c>
      <c r="AR219" s="98" cm="1">
        <f t="array" aca="1" ref="AR219" ca="1">INDIRECT(ADDRESS(CELL("row", INDEX('Drugs properties'!$A:$A, MATCH($D219, 'Drugs properties'!$A:$A, 0), 0)), 4, 4, TRUE, "Drugs properties"))</f>
        <v>58.36</v>
      </c>
      <c r="AS219" s="98" cm="1">
        <f t="array" aca="1" ref="AS219" ca="1">INDIRECT(ADDRESS(CELL("row", INDEX('Drugs properties'!$A:$A, MATCH($D219, 'Drugs properties'!$A:$A, 0), 0)), 5, 4, TRUE, "Drugs properties"))</f>
        <v>1.49</v>
      </c>
      <c r="AT219" s="98" cm="1">
        <f t="array" aca="1" ref="AT219" ca="1">INDIRECT(ADDRESS(CELL("row", INDEX('Drugs properties'!$A:$A, MATCH($D219, 'Drugs properties'!$A:$A, 0), 0)), 6, 4, TRUE, "Drugs properties"))</f>
        <v>2</v>
      </c>
      <c r="AU219" s="98" cm="1">
        <f t="array" aca="1" ref="AU219" ca="1">INDIRECT(ADDRESS(CELL("row", INDEX('Drugs properties'!$A:$A, MATCH($D219, 'Drugs properties'!$A:$A, 0), 0)), 7, 4, TRUE, "Drugs properties"))</f>
        <v>2</v>
      </c>
      <c r="AV219" s="98" cm="1">
        <f t="array" aca="1" ref="AV219" ca="1">INDIRECT(ADDRESS(CELL("row", INDEX('Drugs properties'!$A:$A, MATCH($D219, 'Drugs properties'!$A:$A, 0), 0)), 8, 4, TRUE, "Drugs properties"))</f>
        <v>7</v>
      </c>
      <c r="AW219" s="98" cm="1">
        <f t="array" aca="1" ref="AW219" ca="1">INDIRECT(ADDRESS(CELL("row", INDEX('Drugs properties'!$A:$A, MATCH($D219, 'Drugs properties'!$A:$A, 0), 0)), 9, 4, TRUE, "Drugs properties"))</f>
        <v>17</v>
      </c>
      <c r="AX219" s="105" cm="1">
        <f t="array" aca="1" ref="AX219" ca="1">INDIRECT(ADDRESS(CELL("row", INDEX('Drugs properties'!$A:$A, MATCH($D219, 'Drugs properties'!$A:$A, 0), 0)), 11, 4, TRUE, "Drugs properties"))</f>
        <v>2042</v>
      </c>
      <c r="AY219" s="102" cm="1">
        <f t="array" aca="1" ref="AY219" ca="1">INDIRECT(ADDRESS(CELL("row", INDEX('Drugs properties'!$A:$A, MATCH($D219, 'Drugs properties'!$A:$A, 0), 0)), 12, 4, TRUE, "Drugs properties"))</f>
        <v>355</v>
      </c>
      <c r="AZ219" s="102" cm="1">
        <f t="array" aca="1" ref="AZ219" ca="1">INDIRECT(ADDRESS(CELL("row", INDEX('Drugs properties'!$A:$A, MATCH($D219, 'Drugs properties'!$A:$A, 0), 0)), 13, 4, TRUE, "Drugs properties"))</f>
        <v>31</v>
      </c>
      <c r="BA219" s="109" cm="1">
        <f t="array" aca="1" ref="BA219" ca="1">INDIRECT(ADDRESS(CELL("row", INDEX('Drugs properties'!$A:$A, MATCH($D219, 'Drugs properties'!$A:$A, 0), 0)), 14, 4, TRUE, "Drugs properties"))</f>
        <v>0</v>
      </c>
    </row>
    <row r="220" spans="1:53" s="3" customFormat="1" ht="90" x14ac:dyDescent="0.25">
      <c r="A220" s="15">
        <v>218</v>
      </c>
      <c r="B220" s="15" t="s">
        <v>493</v>
      </c>
      <c r="C220" s="32">
        <v>6630761</v>
      </c>
      <c r="D220" s="34" t="s">
        <v>322</v>
      </c>
      <c r="E220" s="16">
        <v>600</v>
      </c>
      <c r="F220" s="16"/>
      <c r="G220" s="16"/>
      <c r="H220" s="16" t="s">
        <v>495</v>
      </c>
      <c r="I220" s="16">
        <v>3000</v>
      </c>
      <c r="J220" s="16"/>
      <c r="K220" s="16"/>
      <c r="L220" s="16"/>
      <c r="M220" s="35"/>
      <c r="N220" s="43">
        <v>33</v>
      </c>
      <c r="O220" s="17" t="s">
        <v>96</v>
      </c>
      <c r="P220" s="44" t="s">
        <v>511</v>
      </c>
      <c r="Q220" s="49" t="s">
        <v>24</v>
      </c>
      <c r="R220" s="18">
        <v>100</v>
      </c>
      <c r="S220" s="18"/>
      <c r="T220" s="50"/>
      <c r="U220" s="55">
        <v>80</v>
      </c>
      <c r="V220" s="19">
        <v>400</v>
      </c>
      <c r="W220" s="56">
        <v>520</v>
      </c>
      <c r="X220" s="61"/>
      <c r="Y220" s="20"/>
      <c r="Z220" s="20">
        <f>2.4*1000</f>
        <v>2400</v>
      </c>
      <c r="AA220" s="20" t="s">
        <v>3417</v>
      </c>
      <c r="AB220" s="20"/>
      <c r="AC220" s="20">
        <v>4.5999999999999996</v>
      </c>
      <c r="AD220" s="20"/>
      <c r="AE220" s="20">
        <v>10</v>
      </c>
      <c r="AF220" s="20"/>
      <c r="AG220" s="20"/>
      <c r="AH220" s="20"/>
      <c r="AI220" s="20"/>
      <c r="AJ220" s="62"/>
      <c r="AK220" s="67"/>
      <c r="AL220" s="21"/>
      <c r="AM220" s="21"/>
      <c r="AN220" s="68"/>
      <c r="AO220" s="72" t="s">
        <v>1168</v>
      </c>
      <c r="AP220" s="98" t="str" cm="1">
        <f t="array" aca="1" ref="AP220" ca="1">INDIRECT(ADDRESS(CELL("row", INDEX('Drugs properties'!$A:$A, MATCH($D220, 'Drugs properties'!$A:$A, 0), 0)), 2, 4, TRUE, "Drugs properties"))</f>
        <v>CC(C)N(CCC(C1=CC=CC=C1)(C2=CC=CC=N2)C(=O)N)C(C)C</v>
      </c>
      <c r="AQ220" s="98" cm="1">
        <f t="array" aca="1" ref="AQ220" ca="1">INDIRECT(ADDRESS(CELL("row", INDEX('Drugs properties'!$A:$A, MATCH($D220, 'Drugs properties'!$A:$A, 0), 0)), 3, 4, TRUE, "Drugs properties"))</f>
        <v>339.47</v>
      </c>
      <c r="AR220" s="98" cm="1">
        <f t="array" aca="1" ref="AR220" ca="1">INDIRECT(ADDRESS(CELL("row", INDEX('Drugs properties'!$A:$A, MATCH($D220, 'Drugs properties'!$A:$A, 0), 0)), 4, 4, TRUE, "Drugs properties"))</f>
        <v>59.22</v>
      </c>
      <c r="AS220" s="98" cm="1">
        <f t="array" aca="1" ref="AS220" ca="1">INDIRECT(ADDRESS(CELL("row", INDEX('Drugs properties'!$A:$A, MATCH($D220, 'Drugs properties'!$A:$A, 0), 0)), 5, 4, TRUE, "Drugs properties"))</f>
        <v>3</v>
      </c>
      <c r="AT220" s="98" cm="1">
        <f t="array" aca="1" ref="AT220" ca="1">INDIRECT(ADDRESS(CELL("row", INDEX('Drugs properties'!$A:$A, MATCH($D220, 'Drugs properties'!$A:$A, 0), 0)), 6, 4, TRUE, "Drugs properties"))</f>
        <v>3</v>
      </c>
      <c r="AU220" s="98" cm="1">
        <f t="array" aca="1" ref="AU220" ca="1">INDIRECT(ADDRESS(CELL("row", INDEX('Drugs properties'!$A:$A, MATCH($D220, 'Drugs properties'!$A:$A, 0), 0)), 7, 4, TRUE, "Drugs properties"))</f>
        <v>1</v>
      </c>
      <c r="AV220" s="98" cm="1">
        <f t="array" aca="1" ref="AV220" ca="1">INDIRECT(ADDRESS(CELL("row", INDEX('Drugs properties'!$A:$A, MATCH($D220, 'Drugs properties'!$A:$A, 0), 0)), 8, 4, TRUE, "Drugs properties"))</f>
        <v>8</v>
      </c>
      <c r="AW220" s="98" cm="1">
        <f t="array" aca="1" ref="AW220" ca="1">INDIRECT(ADDRESS(CELL("row", INDEX('Drugs properties'!$A:$A, MATCH($D220, 'Drugs properties'!$A:$A, 0), 0)), 9, 4, TRUE, "Drugs properties"))</f>
        <v>25</v>
      </c>
      <c r="AX220" s="105" cm="1">
        <f t="array" aca="1" ref="AX220" ca="1">INDIRECT(ADDRESS(CELL("row", INDEX('Drugs properties'!$A:$A, MATCH($D220, 'Drugs properties'!$A:$A, 0), 0)), 11, 4, TRUE, "Drugs properties"))</f>
        <v>2130</v>
      </c>
      <c r="AY220" s="102" cm="1">
        <f t="array" aca="1" ref="AY220" ca="1">INDIRECT(ADDRESS(CELL("row", INDEX('Drugs properties'!$A:$A, MATCH($D220, 'Drugs properties'!$A:$A, 0), 0)), 12, 4, TRUE, "Drugs properties"))</f>
        <v>593</v>
      </c>
      <c r="AZ220" s="102" cm="1">
        <f t="array" aca="1" ref="AZ220" ca="1">INDIRECT(ADDRESS(CELL("row", INDEX('Drugs properties'!$A:$A, MATCH($D220, 'Drugs properties'!$A:$A, 0), 0)), 13, 4, TRUE, "Drugs properties"))</f>
        <v>53</v>
      </c>
      <c r="BA220" s="109" cm="1">
        <f t="array" aca="1" ref="BA220" ca="1">INDIRECT(ADDRESS(CELL("row", INDEX('Drugs properties'!$A:$A, MATCH($D220, 'Drugs properties'!$A:$A, 0), 0)), 14, 4, TRUE, "Drugs properties"))</f>
        <v>4</v>
      </c>
    </row>
    <row r="221" spans="1:53" s="3" customFormat="1" ht="60" x14ac:dyDescent="0.25">
      <c r="A221" s="15">
        <v>219</v>
      </c>
      <c r="B221" s="15" t="s">
        <v>493</v>
      </c>
      <c r="C221" s="32">
        <v>6630761</v>
      </c>
      <c r="D221" s="34" t="s">
        <v>54</v>
      </c>
      <c r="E221" s="16">
        <v>600</v>
      </c>
      <c r="F221" s="16"/>
      <c r="G221" s="16"/>
      <c r="H221" s="16" t="s">
        <v>494</v>
      </c>
      <c r="I221" s="16">
        <v>0.25</v>
      </c>
      <c r="J221" s="16"/>
      <c r="K221" s="16"/>
      <c r="L221" s="16"/>
      <c r="M221" s="35"/>
      <c r="N221" s="43">
        <v>60</v>
      </c>
      <c r="O221" s="17" t="s">
        <v>96</v>
      </c>
      <c r="P221" s="44" t="s">
        <v>512</v>
      </c>
      <c r="Q221" s="49" t="s">
        <v>24</v>
      </c>
      <c r="R221" s="18">
        <v>54</v>
      </c>
      <c r="S221" s="18"/>
      <c r="T221" s="50"/>
      <c r="U221" s="55">
        <v>100</v>
      </c>
      <c r="V221" s="19">
        <v>680</v>
      </c>
      <c r="W221" s="56">
        <v>640</v>
      </c>
      <c r="X221" s="61"/>
      <c r="Y221" s="20"/>
      <c r="Z221" s="20"/>
      <c r="AA221" s="20"/>
      <c r="AB221" s="20"/>
      <c r="AC221" s="20">
        <v>4.4000000000000004</v>
      </c>
      <c r="AD221" s="20"/>
      <c r="AE221" s="20">
        <v>9.6999999999999993</v>
      </c>
      <c r="AF221" s="20"/>
      <c r="AG221" s="20"/>
      <c r="AH221" s="20"/>
      <c r="AI221" s="20"/>
      <c r="AJ221" s="62"/>
      <c r="AK221" s="67"/>
      <c r="AL221" s="21"/>
      <c r="AM221" s="21"/>
      <c r="AN221" s="68"/>
      <c r="AO221" s="72" t="s">
        <v>1169</v>
      </c>
      <c r="AP221" s="98" t="str" cm="1">
        <f t="array" aca="1" ref="AP221" ca="1">INDIRECT(ADDRESS(CELL("row", INDEX('Drugs properties'!$A:$A, MATCH($D221, 'Drugs properties'!$A:$A, 0), 0)), 2, 4, TRUE, "Drugs properties"))</f>
        <v>COC1=CC2=C(C=CN=C2C=C1)C(C3CC4CCN3CC4C=C)O</v>
      </c>
      <c r="AQ221" s="98" cm="1">
        <f t="array" aca="1" ref="AQ221" ca="1">INDIRECT(ADDRESS(CELL("row", INDEX('Drugs properties'!$A:$A, MATCH($D221, 'Drugs properties'!$A:$A, 0), 0)), 3, 4, TRUE, "Drugs properties"))</f>
        <v>324.42</v>
      </c>
      <c r="AR221" s="98" cm="1">
        <f t="array" aca="1" ref="AR221" ca="1">INDIRECT(ADDRESS(CELL("row", INDEX('Drugs properties'!$A:$A, MATCH($D221, 'Drugs properties'!$A:$A, 0), 0)), 4, 4, TRUE, "Drugs properties"))</f>
        <v>45.59</v>
      </c>
      <c r="AS221" s="98" cm="1">
        <f t="array" aca="1" ref="AS221" ca="1">INDIRECT(ADDRESS(CELL("row", INDEX('Drugs properties'!$A:$A, MATCH($D221, 'Drugs properties'!$A:$A, 0), 0)), 5, 4, TRUE, "Drugs properties"))</f>
        <v>2.81</v>
      </c>
      <c r="AT221" s="98" cm="1">
        <f t="array" aca="1" ref="AT221" ca="1">INDIRECT(ADDRESS(CELL("row", INDEX('Drugs properties'!$A:$A, MATCH($D221, 'Drugs properties'!$A:$A, 0), 0)), 6, 4, TRUE, "Drugs properties"))</f>
        <v>4</v>
      </c>
      <c r="AU221" s="98" cm="1">
        <f t="array" aca="1" ref="AU221" ca="1">INDIRECT(ADDRESS(CELL("row", INDEX('Drugs properties'!$A:$A, MATCH($D221, 'Drugs properties'!$A:$A, 0), 0)), 7, 4, TRUE, "Drugs properties"))</f>
        <v>1</v>
      </c>
      <c r="AV221" s="98" cm="1">
        <f t="array" aca="1" ref="AV221" ca="1">INDIRECT(ADDRESS(CELL("row", INDEX('Drugs properties'!$A:$A, MATCH($D221, 'Drugs properties'!$A:$A, 0), 0)), 8, 4, TRUE, "Drugs properties"))</f>
        <v>4</v>
      </c>
      <c r="AW221" s="98" cm="1">
        <f t="array" aca="1" ref="AW221" ca="1">INDIRECT(ADDRESS(CELL("row", INDEX('Drugs properties'!$A:$A, MATCH($D221, 'Drugs properties'!$A:$A, 0), 0)), 9, 4, TRUE, "Drugs properties"))</f>
        <v>24</v>
      </c>
      <c r="AX221" s="105" cm="1">
        <f t="array" aca="1" ref="AX221" ca="1">INDIRECT(ADDRESS(CELL("row", INDEX('Drugs properties'!$A:$A, MATCH($D221, 'Drugs properties'!$A:$A, 0), 0)), 11, 4, TRUE, "Drugs properties"))</f>
        <v>819</v>
      </c>
      <c r="AY221" s="102" cm="1">
        <f t="array" aca="1" ref="AY221" ca="1">INDIRECT(ADDRESS(CELL("row", INDEX('Drugs properties'!$A:$A, MATCH($D221, 'Drugs properties'!$A:$A, 0), 0)), 12, 4, TRUE, "Drugs properties"))</f>
        <v>189</v>
      </c>
      <c r="AZ221" s="102" cm="1">
        <f t="array" aca="1" ref="AZ221" ca="1">INDIRECT(ADDRESS(CELL("row", INDEX('Drugs properties'!$A:$A, MATCH($D221, 'Drugs properties'!$A:$A, 0), 0)), 13, 4, TRUE, "Drugs properties"))</f>
        <v>23</v>
      </c>
      <c r="BA221" s="109" cm="1">
        <f t="array" aca="1" ref="BA221" ca="1">INDIRECT(ADDRESS(CELL("row", INDEX('Drugs properties'!$A:$A, MATCH($D221, 'Drugs properties'!$A:$A, 0), 0)), 14, 4, TRUE, "Drugs properties"))</f>
        <v>4</v>
      </c>
    </row>
    <row r="222" spans="1:53" s="3" customFormat="1" ht="60" x14ac:dyDescent="0.25">
      <c r="A222" s="15">
        <v>220</v>
      </c>
      <c r="B222" s="15" t="s">
        <v>493</v>
      </c>
      <c r="C222" s="32">
        <v>6630761</v>
      </c>
      <c r="D222" s="34" t="s">
        <v>54</v>
      </c>
      <c r="E222" s="16">
        <v>1300</v>
      </c>
      <c r="F222" s="16"/>
      <c r="G222" s="16"/>
      <c r="H222" s="16" t="s">
        <v>494</v>
      </c>
      <c r="I222" s="16">
        <v>0.25</v>
      </c>
      <c r="J222" s="16"/>
      <c r="K222" s="16"/>
      <c r="L222" s="16"/>
      <c r="M222" s="35"/>
      <c r="N222" s="43">
        <v>54</v>
      </c>
      <c r="O222" s="17" t="s">
        <v>100</v>
      </c>
      <c r="P222" s="44" t="s">
        <v>513</v>
      </c>
      <c r="Q222" s="49" t="s">
        <v>24</v>
      </c>
      <c r="R222" s="18">
        <v>66</v>
      </c>
      <c r="S222" s="18"/>
      <c r="T222" s="50"/>
      <c r="U222" s="55">
        <v>100</v>
      </c>
      <c r="V222" s="19">
        <v>600</v>
      </c>
      <c r="W222" s="56">
        <v>630</v>
      </c>
      <c r="X222" s="61"/>
      <c r="Y222" s="20"/>
      <c r="Z222" s="20">
        <v>5300</v>
      </c>
      <c r="AA222" s="20" t="s">
        <v>3425</v>
      </c>
      <c r="AB222" s="20"/>
      <c r="AC222" s="20">
        <v>4</v>
      </c>
      <c r="AD222" s="20"/>
      <c r="AE222" s="20">
        <v>9.5</v>
      </c>
      <c r="AF222" s="20"/>
      <c r="AG222" s="20"/>
      <c r="AH222" s="20"/>
      <c r="AI222" s="20"/>
      <c r="AJ222" s="62"/>
      <c r="AK222" s="67"/>
      <c r="AL222" s="21"/>
      <c r="AM222" s="21"/>
      <c r="AN222" s="68"/>
      <c r="AO222" s="72" t="s">
        <v>1170</v>
      </c>
      <c r="AP222" s="98" t="str" cm="1">
        <f t="array" aca="1" ref="AP222" ca="1">INDIRECT(ADDRESS(CELL("row", INDEX('Drugs properties'!$A:$A, MATCH($D222, 'Drugs properties'!$A:$A, 0), 0)), 2, 4, TRUE, "Drugs properties"))</f>
        <v>COC1=CC2=C(C=CN=C2C=C1)C(C3CC4CCN3CC4C=C)O</v>
      </c>
      <c r="AQ222" s="98" cm="1">
        <f t="array" aca="1" ref="AQ222" ca="1">INDIRECT(ADDRESS(CELL("row", INDEX('Drugs properties'!$A:$A, MATCH($D222, 'Drugs properties'!$A:$A, 0), 0)), 3, 4, TRUE, "Drugs properties"))</f>
        <v>324.42</v>
      </c>
      <c r="AR222" s="98" cm="1">
        <f t="array" aca="1" ref="AR222" ca="1">INDIRECT(ADDRESS(CELL("row", INDEX('Drugs properties'!$A:$A, MATCH($D222, 'Drugs properties'!$A:$A, 0), 0)), 4, 4, TRUE, "Drugs properties"))</f>
        <v>45.59</v>
      </c>
      <c r="AS222" s="98" cm="1">
        <f t="array" aca="1" ref="AS222" ca="1">INDIRECT(ADDRESS(CELL("row", INDEX('Drugs properties'!$A:$A, MATCH($D222, 'Drugs properties'!$A:$A, 0), 0)), 5, 4, TRUE, "Drugs properties"))</f>
        <v>2.81</v>
      </c>
      <c r="AT222" s="98" cm="1">
        <f t="array" aca="1" ref="AT222" ca="1">INDIRECT(ADDRESS(CELL("row", INDEX('Drugs properties'!$A:$A, MATCH($D222, 'Drugs properties'!$A:$A, 0), 0)), 6, 4, TRUE, "Drugs properties"))</f>
        <v>4</v>
      </c>
      <c r="AU222" s="98" cm="1">
        <f t="array" aca="1" ref="AU222" ca="1">INDIRECT(ADDRESS(CELL("row", INDEX('Drugs properties'!$A:$A, MATCH($D222, 'Drugs properties'!$A:$A, 0), 0)), 7, 4, TRUE, "Drugs properties"))</f>
        <v>1</v>
      </c>
      <c r="AV222" s="98" cm="1">
        <f t="array" aca="1" ref="AV222" ca="1">INDIRECT(ADDRESS(CELL("row", INDEX('Drugs properties'!$A:$A, MATCH($D222, 'Drugs properties'!$A:$A, 0), 0)), 8, 4, TRUE, "Drugs properties"))</f>
        <v>4</v>
      </c>
      <c r="AW222" s="98" cm="1">
        <f t="array" aca="1" ref="AW222" ca="1">INDIRECT(ADDRESS(CELL("row", INDEX('Drugs properties'!$A:$A, MATCH($D222, 'Drugs properties'!$A:$A, 0), 0)), 9, 4, TRUE, "Drugs properties"))</f>
        <v>24</v>
      </c>
      <c r="AX222" s="105" cm="1">
        <f t="array" aca="1" ref="AX222" ca="1">INDIRECT(ADDRESS(CELL("row", INDEX('Drugs properties'!$A:$A, MATCH($D222, 'Drugs properties'!$A:$A, 0), 0)), 11, 4, TRUE, "Drugs properties"))</f>
        <v>819</v>
      </c>
      <c r="AY222" s="102" cm="1">
        <f t="array" aca="1" ref="AY222" ca="1">INDIRECT(ADDRESS(CELL("row", INDEX('Drugs properties'!$A:$A, MATCH($D222, 'Drugs properties'!$A:$A, 0), 0)), 12, 4, TRUE, "Drugs properties"))</f>
        <v>189</v>
      </c>
      <c r="AZ222" s="102" cm="1">
        <f t="array" aca="1" ref="AZ222" ca="1">INDIRECT(ADDRESS(CELL("row", INDEX('Drugs properties'!$A:$A, MATCH($D222, 'Drugs properties'!$A:$A, 0), 0)), 13, 4, TRUE, "Drugs properties"))</f>
        <v>23</v>
      </c>
      <c r="BA222" s="109" cm="1">
        <f t="array" aca="1" ref="BA222" ca="1">INDIRECT(ADDRESS(CELL("row", INDEX('Drugs properties'!$A:$A, MATCH($D222, 'Drugs properties'!$A:$A, 0), 0)), 14, 4, TRUE, "Drugs properties"))</f>
        <v>4</v>
      </c>
    </row>
    <row r="223" spans="1:53" s="3" customFormat="1" ht="105" x14ac:dyDescent="0.25">
      <c r="A223" s="15">
        <v>221</v>
      </c>
      <c r="B223" s="15" t="s">
        <v>493</v>
      </c>
      <c r="C223" s="32">
        <v>6630761</v>
      </c>
      <c r="D223" s="34" t="s">
        <v>1767</v>
      </c>
      <c r="E223" s="16">
        <v>1500</v>
      </c>
      <c r="F223" s="16"/>
      <c r="G223" s="16"/>
      <c r="H223" s="16" t="s">
        <v>494</v>
      </c>
      <c r="I223" s="16">
        <v>0.25</v>
      </c>
      <c r="J223" s="16"/>
      <c r="K223" s="16"/>
      <c r="L223" s="16"/>
      <c r="M223" s="35"/>
      <c r="N223" s="43">
        <v>54</v>
      </c>
      <c r="O223" s="17" t="s">
        <v>100</v>
      </c>
      <c r="P223" s="44" t="s">
        <v>514</v>
      </c>
      <c r="Q223" s="49" t="s">
        <v>24</v>
      </c>
      <c r="R223" s="18">
        <v>103</v>
      </c>
      <c r="S223" s="18"/>
      <c r="T223" s="50"/>
      <c r="U223" s="55">
        <v>80</v>
      </c>
      <c r="V223" s="19">
        <v>380</v>
      </c>
      <c r="W223" s="56">
        <v>500</v>
      </c>
      <c r="X223" s="61"/>
      <c r="Y223" s="20"/>
      <c r="Z223" s="20">
        <v>4000</v>
      </c>
      <c r="AA223" s="20" t="s">
        <v>3426</v>
      </c>
      <c r="AB223" s="20"/>
      <c r="AC223" s="20">
        <v>4.3</v>
      </c>
      <c r="AD223" s="20">
        <v>0.9052</v>
      </c>
      <c r="AE223" s="20">
        <v>8.6</v>
      </c>
      <c r="AF223" s="20"/>
      <c r="AG223" s="20"/>
      <c r="AH223" s="20"/>
      <c r="AI223" s="20"/>
      <c r="AJ223" s="62"/>
      <c r="AK223" s="67"/>
      <c r="AL223" s="21"/>
      <c r="AM223" s="21"/>
      <c r="AN223" s="68"/>
      <c r="AO223" s="72" t="s">
        <v>1171</v>
      </c>
      <c r="AP223" s="98" t="str" cm="1">
        <f t="array" aca="1" ref="AP223" ca="1">INDIRECT(ADDRESS(CELL("row", INDEX('Drugs properties'!$A:$A, MATCH($D223, 'Drugs properties'!$A:$A, 0), 0)), 2, 4, TRUE, "Drugs properties"))</f>
        <v>CCN(CC)CCNC(=O)C1=CC=C(C=C1)N</v>
      </c>
      <c r="AQ223" s="98" cm="1">
        <f t="array" aca="1" ref="AQ223" ca="1">INDIRECT(ADDRESS(CELL("row", INDEX('Drugs properties'!$A:$A, MATCH($D223, 'Drugs properties'!$A:$A, 0), 0)), 3, 4, TRUE, "Drugs properties"))</f>
        <v>235.33</v>
      </c>
      <c r="AR223" s="98" cm="1">
        <f t="array" aca="1" ref="AR223" ca="1">INDIRECT(ADDRESS(CELL("row", INDEX('Drugs properties'!$A:$A, MATCH($D223, 'Drugs properties'!$A:$A, 0), 0)), 4, 4, TRUE, "Drugs properties"))</f>
        <v>58.36</v>
      </c>
      <c r="AS223" s="98" cm="1">
        <f t="array" aca="1" ref="AS223" ca="1">INDIRECT(ADDRESS(CELL("row", INDEX('Drugs properties'!$A:$A, MATCH($D223, 'Drugs properties'!$A:$A, 0), 0)), 5, 4, TRUE, "Drugs properties"))</f>
        <v>1.49</v>
      </c>
      <c r="AT223" s="98" cm="1">
        <f t="array" aca="1" ref="AT223" ca="1">INDIRECT(ADDRESS(CELL("row", INDEX('Drugs properties'!$A:$A, MATCH($D223, 'Drugs properties'!$A:$A, 0), 0)), 6, 4, TRUE, "Drugs properties"))</f>
        <v>2</v>
      </c>
      <c r="AU223" s="98" cm="1">
        <f t="array" aca="1" ref="AU223" ca="1">INDIRECT(ADDRESS(CELL("row", INDEX('Drugs properties'!$A:$A, MATCH($D223, 'Drugs properties'!$A:$A, 0), 0)), 7, 4, TRUE, "Drugs properties"))</f>
        <v>2</v>
      </c>
      <c r="AV223" s="98" cm="1">
        <f t="array" aca="1" ref="AV223" ca="1">INDIRECT(ADDRESS(CELL("row", INDEX('Drugs properties'!$A:$A, MATCH($D223, 'Drugs properties'!$A:$A, 0), 0)), 8, 4, TRUE, "Drugs properties"))</f>
        <v>7</v>
      </c>
      <c r="AW223" s="98" cm="1">
        <f t="array" aca="1" ref="AW223" ca="1">INDIRECT(ADDRESS(CELL("row", INDEX('Drugs properties'!$A:$A, MATCH($D223, 'Drugs properties'!$A:$A, 0), 0)), 9, 4, TRUE, "Drugs properties"))</f>
        <v>17</v>
      </c>
      <c r="AX223" s="105" cm="1">
        <f t="array" aca="1" ref="AX223" ca="1">INDIRECT(ADDRESS(CELL("row", INDEX('Drugs properties'!$A:$A, MATCH($D223, 'Drugs properties'!$A:$A, 0), 0)), 11, 4, TRUE, "Drugs properties"))</f>
        <v>2042</v>
      </c>
      <c r="AY223" s="102" cm="1">
        <f t="array" aca="1" ref="AY223" ca="1">INDIRECT(ADDRESS(CELL("row", INDEX('Drugs properties'!$A:$A, MATCH($D223, 'Drugs properties'!$A:$A, 0), 0)), 12, 4, TRUE, "Drugs properties"))</f>
        <v>355</v>
      </c>
      <c r="AZ223" s="102" cm="1">
        <f t="array" aca="1" ref="AZ223" ca="1">INDIRECT(ADDRESS(CELL("row", INDEX('Drugs properties'!$A:$A, MATCH($D223, 'Drugs properties'!$A:$A, 0), 0)), 13, 4, TRUE, "Drugs properties"))</f>
        <v>31</v>
      </c>
      <c r="BA223" s="109" cm="1">
        <f t="array" aca="1" ref="BA223" ca="1">INDIRECT(ADDRESS(CELL("row", INDEX('Drugs properties'!$A:$A, MATCH($D223, 'Drugs properties'!$A:$A, 0), 0)), 14, 4, TRUE, "Drugs properties"))</f>
        <v>0</v>
      </c>
    </row>
    <row r="224" spans="1:53" s="3" customFormat="1" ht="90" x14ac:dyDescent="0.25">
      <c r="A224" s="15">
        <v>222</v>
      </c>
      <c r="B224" s="15" t="s">
        <v>493</v>
      </c>
      <c r="C224" s="32">
        <v>6630761</v>
      </c>
      <c r="D224" s="34" t="s">
        <v>1766</v>
      </c>
      <c r="E224" s="16">
        <v>990</v>
      </c>
      <c r="F224" s="16"/>
      <c r="G224" s="16"/>
      <c r="H224" s="16" t="s">
        <v>494</v>
      </c>
      <c r="I224" s="16">
        <v>0.125</v>
      </c>
      <c r="J224" s="16"/>
      <c r="K224" s="16"/>
      <c r="L224" s="16"/>
      <c r="M224" s="35"/>
      <c r="N224" s="43">
        <v>73</v>
      </c>
      <c r="O224" s="17" t="s">
        <v>100</v>
      </c>
      <c r="P224" s="44" t="s">
        <v>470</v>
      </c>
      <c r="Q224" s="49" t="s">
        <v>24</v>
      </c>
      <c r="R224" s="18">
        <v>56</v>
      </c>
      <c r="S224" s="18"/>
      <c r="T224" s="50"/>
      <c r="U224" s="55">
        <v>120</v>
      </c>
      <c r="V224" s="19">
        <v>560</v>
      </c>
      <c r="W224" s="56">
        <v>540</v>
      </c>
      <c r="X224" s="61"/>
      <c r="Y224" s="20"/>
      <c r="Z224" s="20">
        <f>2.6*1000</f>
        <v>2600</v>
      </c>
      <c r="AA224" s="20" t="s">
        <v>3425</v>
      </c>
      <c r="AB224" s="20"/>
      <c r="AC224" s="20">
        <v>4.0999999999999996</v>
      </c>
      <c r="AD224" s="20"/>
      <c r="AE224" s="20">
        <v>9.4</v>
      </c>
      <c r="AF224" s="20"/>
      <c r="AG224" s="20"/>
      <c r="AH224" s="20"/>
      <c r="AI224" s="20"/>
      <c r="AJ224" s="62"/>
      <c r="AK224" s="67"/>
      <c r="AL224" s="21"/>
      <c r="AM224" s="21"/>
      <c r="AN224" s="68"/>
      <c r="AO224" s="72" t="s">
        <v>1172</v>
      </c>
      <c r="AP224" s="98" t="str" cm="1">
        <f t="array" aca="1" ref="AP224" ca="1">INDIRECT(ADDRESS(CELL("row", INDEX('Drugs properties'!$A:$A, MATCH($D224, 'Drugs properties'!$A:$A, 0), 0)), 2, 4, TRUE, "Drugs properties"))</f>
        <v>COC1=CC2=C(C=CN=C2C=C1)C(C3CC4CCN3CC4C=C)O.C(C(C(C(C(C(=O)O)O)O)O)O)O</v>
      </c>
      <c r="AQ224" s="98" cm="1">
        <f t="array" aca="1" ref="AQ224" ca="1">INDIRECT(ADDRESS(CELL("row", INDEX('Drugs properties'!$A:$A, MATCH($D224, 'Drugs properties'!$A:$A, 0), 0)), 3, 4, TRUE, "Drugs properties"))</f>
        <v>520.57000000000005</v>
      </c>
      <c r="AR224" s="98" cm="1">
        <f t="array" aca="1" ref="AR224" ca="1">INDIRECT(ADDRESS(CELL("row", INDEX('Drugs properties'!$A:$A, MATCH($D224, 'Drugs properties'!$A:$A, 0), 0)), 4, 4, TRUE, "Drugs properties"))</f>
        <v>184.04</v>
      </c>
      <c r="AS224" s="98" cm="1">
        <f t="array" aca="1" ref="AS224" ca="1">INDIRECT(ADDRESS(CELL("row", INDEX('Drugs properties'!$A:$A, MATCH($D224, 'Drugs properties'!$A:$A, 0), 0)), 5, 4, TRUE, "Drugs properties"))</f>
        <v>0.17</v>
      </c>
      <c r="AT224" s="98" cm="1">
        <f t="array" aca="1" ref="AT224" ca="1">INDIRECT(ADDRESS(CELL("row", INDEX('Drugs properties'!$A:$A, MATCH($D224, 'Drugs properties'!$A:$A, 0), 0)), 6, 4, TRUE, "Drugs properties"))</f>
        <v>11</v>
      </c>
      <c r="AU224" s="98" cm="1">
        <f t="array" aca="1" ref="AU224" ca="1">INDIRECT(ADDRESS(CELL("row", INDEX('Drugs properties'!$A:$A, MATCH($D224, 'Drugs properties'!$A:$A, 0), 0)), 7, 4, TRUE, "Drugs properties"))</f>
        <v>7</v>
      </c>
      <c r="AV224" s="98" cm="1">
        <f t="array" aca="1" ref="AV224" ca="1">INDIRECT(ADDRESS(CELL("row", INDEX('Drugs properties'!$A:$A, MATCH($D224, 'Drugs properties'!$A:$A, 0), 0)), 8, 4, TRUE, "Drugs properties"))</f>
        <v>9</v>
      </c>
      <c r="AW224" s="98" cm="1">
        <f t="array" aca="1" ref="AW224" ca="1">INDIRECT(ADDRESS(CELL("row", INDEX('Drugs properties'!$A:$A, MATCH($D224, 'Drugs properties'!$A:$A, 0), 0)), 9, 4, TRUE, "Drugs properties"))</f>
        <v>37</v>
      </c>
      <c r="AX224" s="105" cm="1">
        <f t="array" aca="1" ref="AX224" ca="1">INDIRECT(ADDRESS(CELL("row", INDEX('Drugs properties'!$A:$A, MATCH($D224, 'Drugs properties'!$A:$A, 0), 0)), 11, 4, TRUE, "Drugs properties"))</f>
        <v>907</v>
      </c>
      <c r="AY224" s="102" cm="1">
        <f t="array" aca="1" ref="AY224" ca="1">INDIRECT(ADDRESS(CELL("row", INDEX('Drugs properties'!$A:$A, MATCH($D224, 'Drugs properties'!$A:$A, 0), 0)), 12, 4, TRUE, "Drugs properties"))</f>
        <v>201</v>
      </c>
      <c r="AZ224" s="102" cm="1">
        <f t="array" aca="1" ref="AZ224" ca="1">INDIRECT(ADDRESS(CELL("row", INDEX('Drugs properties'!$A:$A, MATCH($D224, 'Drugs properties'!$A:$A, 0), 0)), 13, 4, TRUE, "Drugs properties"))</f>
        <v>20</v>
      </c>
      <c r="BA224" s="109" cm="1">
        <f t="array" aca="1" ref="BA224" ca="1">INDIRECT(ADDRESS(CELL("row", INDEX('Drugs properties'!$A:$A, MATCH($D224, 'Drugs properties'!$A:$A, 0), 0)), 14, 4, TRUE, "Drugs properties"))</f>
        <v>4</v>
      </c>
    </row>
    <row r="225" spans="1:53" s="3" customFormat="1" ht="60" x14ac:dyDescent="0.25">
      <c r="A225" s="15">
        <v>223</v>
      </c>
      <c r="B225" s="15" t="s">
        <v>493</v>
      </c>
      <c r="C225" s="32">
        <v>6630761</v>
      </c>
      <c r="D225" s="34" t="s">
        <v>54</v>
      </c>
      <c r="E225" s="16">
        <v>1200</v>
      </c>
      <c r="F225" s="16"/>
      <c r="G225" s="16"/>
      <c r="H225" s="16" t="s">
        <v>494</v>
      </c>
      <c r="I225" s="16">
        <v>0.25</v>
      </c>
      <c r="J225" s="16"/>
      <c r="K225" s="16"/>
      <c r="L225" s="16"/>
      <c r="M225" s="35"/>
      <c r="N225" s="43">
        <v>57</v>
      </c>
      <c r="O225" s="17" t="s">
        <v>100</v>
      </c>
      <c r="P225" s="44" t="s">
        <v>1149</v>
      </c>
      <c r="Q225" s="49" t="s">
        <v>24</v>
      </c>
      <c r="R225" s="18">
        <v>68</v>
      </c>
      <c r="S225" s="18"/>
      <c r="T225" s="50"/>
      <c r="U225" s="55">
        <v>120</v>
      </c>
      <c r="V225" s="19">
        <v>640</v>
      </c>
      <c r="W225" s="56">
        <v>680</v>
      </c>
      <c r="X225" s="61"/>
      <c r="Y225" s="20"/>
      <c r="Z225" s="20">
        <f>4.6*1000</f>
        <v>4600</v>
      </c>
      <c r="AA225" s="20" t="s">
        <v>3425</v>
      </c>
      <c r="AB225" s="20"/>
      <c r="AC225" s="20">
        <v>4.4000000000000004</v>
      </c>
      <c r="AD225" s="20">
        <v>0.86399999999999999</v>
      </c>
      <c r="AE225" s="20">
        <v>9.5</v>
      </c>
      <c r="AF225" s="20"/>
      <c r="AG225" s="20"/>
      <c r="AH225" s="20"/>
      <c r="AI225" s="20"/>
      <c r="AJ225" s="62"/>
      <c r="AK225" s="67"/>
      <c r="AL225" s="21"/>
      <c r="AM225" s="21"/>
      <c r="AN225" s="68"/>
      <c r="AO225" s="72" t="s">
        <v>1173</v>
      </c>
      <c r="AP225" s="98" t="str" cm="1">
        <f t="array" aca="1" ref="AP225" ca="1">INDIRECT(ADDRESS(CELL("row", INDEX('Drugs properties'!$A:$A, MATCH($D225, 'Drugs properties'!$A:$A, 0), 0)), 2, 4, TRUE, "Drugs properties"))</f>
        <v>COC1=CC2=C(C=CN=C2C=C1)C(C3CC4CCN3CC4C=C)O</v>
      </c>
      <c r="AQ225" s="98" cm="1">
        <f t="array" aca="1" ref="AQ225" ca="1">INDIRECT(ADDRESS(CELL("row", INDEX('Drugs properties'!$A:$A, MATCH($D225, 'Drugs properties'!$A:$A, 0), 0)), 3, 4, TRUE, "Drugs properties"))</f>
        <v>324.42</v>
      </c>
      <c r="AR225" s="98" cm="1">
        <f t="array" aca="1" ref="AR225" ca="1">INDIRECT(ADDRESS(CELL("row", INDEX('Drugs properties'!$A:$A, MATCH($D225, 'Drugs properties'!$A:$A, 0), 0)), 4, 4, TRUE, "Drugs properties"))</f>
        <v>45.59</v>
      </c>
      <c r="AS225" s="98" cm="1">
        <f t="array" aca="1" ref="AS225" ca="1">INDIRECT(ADDRESS(CELL("row", INDEX('Drugs properties'!$A:$A, MATCH($D225, 'Drugs properties'!$A:$A, 0), 0)), 5, 4, TRUE, "Drugs properties"))</f>
        <v>2.81</v>
      </c>
      <c r="AT225" s="98" cm="1">
        <f t="array" aca="1" ref="AT225" ca="1">INDIRECT(ADDRESS(CELL("row", INDEX('Drugs properties'!$A:$A, MATCH($D225, 'Drugs properties'!$A:$A, 0), 0)), 6, 4, TRUE, "Drugs properties"))</f>
        <v>4</v>
      </c>
      <c r="AU225" s="98" cm="1">
        <f t="array" aca="1" ref="AU225" ca="1">INDIRECT(ADDRESS(CELL("row", INDEX('Drugs properties'!$A:$A, MATCH($D225, 'Drugs properties'!$A:$A, 0), 0)), 7, 4, TRUE, "Drugs properties"))</f>
        <v>1</v>
      </c>
      <c r="AV225" s="98" cm="1">
        <f t="array" aca="1" ref="AV225" ca="1">INDIRECT(ADDRESS(CELL("row", INDEX('Drugs properties'!$A:$A, MATCH($D225, 'Drugs properties'!$A:$A, 0), 0)), 8, 4, TRUE, "Drugs properties"))</f>
        <v>4</v>
      </c>
      <c r="AW225" s="98" cm="1">
        <f t="array" aca="1" ref="AW225" ca="1">INDIRECT(ADDRESS(CELL("row", INDEX('Drugs properties'!$A:$A, MATCH($D225, 'Drugs properties'!$A:$A, 0), 0)), 9, 4, TRUE, "Drugs properties"))</f>
        <v>24</v>
      </c>
      <c r="AX225" s="105" cm="1">
        <f t="array" aca="1" ref="AX225" ca="1">INDIRECT(ADDRESS(CELL("row", INDEX('Drugs properties'!$A:$A, MATCH($D225, 'Drugs properties'!$A:$A, 0), 0)), 11, 4, TRUE, "Drugs properties"))</f>
        <v>819</v>
      </c>
      <c r="AY225" s="102" cm="1">
        <f t="array" aca="1" ref="AY225" ca="1">INDIRECT(ADDRESS(CELL("row", INDEX('Drugs properties'!$A:$A, MATCH($D225, 'Drugs properties'!$A:$A, 0), 0)), 12, 4, TRUE, "Drugs properties"))</f>
        <v>189</v>
      </c>
      <c r="AZ225" s="102" cm="1">
        <f t="array" aca="1" ref="AZ225" ca="1">INDIRECT(ADDRESS(CELL("row", INDEX('Drugs properties'!$A:$A, MATCH($D225, 'Drugs properties'!$A:$A, 0), 0)), 13, 4, TRUE, "Drugs properties"))</f>
        <v>23</v>
      </c>
      <c r="BA225" s="109" cm="1">
        <f t="array" aca="1" ref="BA225" ca="1">INDIRECT(ADDRESS(CELL("row", INDEX('Drugs properties'!$A:$A, MATCH($D225, 'Drugs properties'!$A:$A, 0), 0)), 14, 4, TRUE, "Drugs properties"))</f>
        <v>4</v>
      </c>
    </row>
    <row r="226" spans="1:53" s="3" customFormat="1" ht="60" x14ac:dyDescent="0.25">
      <c r="A226" s="15">
        <v>224</v>
      </c>
      <c r="B226" s="15" t="s">
        <v>493</v>
      </c>
      <c r="C226" s="32">
        <v>6630761</v>
      </c>
      <c r="D226" s="34" t="s">
        <v>54</v>
      </c>
      <c r="E226" s="16">
        <v>800</v>
      </c>
      <c r="F226" s="16"/>
      <c r="G226" s="16"/>
      <c r="H226" s="16"/>
      <c r="I226" s="16"/>
      <c r="J226" s="16"/>
      <c r="K226" s="16"/>
      <c r="L226" s="16"/>
      <c r="M226" s="35"/>
      <c r="N226" s="43">
        <v>73</v>
      </c>
      <c r="O226" s="17" t="s">
        <v>100</v>
      </c>
      <c r="P226" s="44" t="s">
        <v>510</v>
      </c>
      <c r="Q226" s="49" t="s">
        <v>24</v>
      </c>
      <c r="R226" s="18">
        <v>122</v>
      </c>
      <c r="S226" s="18"/>
      <c r="T226" s="50"/>
      <c r="U226" s="55">
        <v>80</v>
      </c>
      <c r="V226" s="19">
        <v>480</v>
      </c>
      <c r="W226" s="56">
        <v>690</v>
      </c>
      <c r="X226" s="61"/>
      <c r="Y226" s="20"/>
      <c r="Z226" s="20">
        <f>3.2*1000</f>
        <v>3200</v>
      </c>
      <c r="AA226" s="20" t="s">
        <v>3417</v>
      </c>
      <c r="AB226" s="20"/>
      <c r="AC226" s="20">
        <v>3.6</v>
      </c>
      <c r="AD226" s="20">
        <v>1.1519999999999999</v>
      </c>
      <c r="AE226" s="20">
        <v>11</v>
      </c>
      <c r="AF226" s="20"/>
      <c r="AG226" s="20"/>
      <c r="AH226" s="20"/>
      <c r="AI226" s="20"/>
      <c r="AJ226" s="62"/>
      <c r="AK226" s="67"/>
      <c r="AL226" s="21"/>
      <c r="AM226" s="21"/>
      <c r="AN226" s="68"/>
      <c r="AO226" s="72" t="s">
        <v>1174</v>
      </c>
      <c r="AP226" s="98" t="str" cm="1">
        <f t="array" aca="1" ref="AP226" ca="1">INDIRECT(ADDRESS(CELL("row", INDEX('Drugs properties'!$A:$A, MATCH($D226, 'Drugs properties'!$A:$A, 0), 0)), 2, 4, TRUE, "Drugs properties"))</f>
        <v>COC1=CC2=C(C=CN=C2C=C1)C(C3CC4CCN3CC4C=C)O</v>
      </c>
      <c r="AQ226" s="98" cm="1">
        <f t="array" aca="1" ref="AQ226" ca="1">INDIRECT(ADDRESS(CELL("row", INDEX('Drugs properties'!$A:$A, MATCH($D226, 'Drugs properties'!$A:$A, 0), 0)), 3, 4, TRUE, "Drugs properties"))</f>
        <v>324.42</v>
      </c>
      <c r="AR226" s="98" cm="1">
        <f t="array" aca="1" ref="AR226" ca="1">INDIRECT(ADDRESS(CELL("row", INDEX('Drugs properties'!$A:$A, MATCH($D226, 'Drugs properties'!$A:$A, 0), 0)), 4, 4, TRUE, "Drugs properties"))</f>
        <v>45.59</v>
      </c>
      <c r="AS226" s="98" cm="1">
        <f t="array" aca="1" ref="AS226" ca="1">INDIRECT(ADDRESS(CELL("row", INDEX('Drugs properties'!$A:$A, MATCH($D226, 'Drugs properties'!$A:$A, 0), 0)), 5, 4, TRUE, "Drugs properties"))</f>
        <v>2.81</v>
      </c>
      <c r="AT226" s="98" cm="1">
        <f t="array" aca="1" ref="AT226" ca="1">INDIRECT(ADDRESS(CELL("row", INDEX('Drugs properties'!$A:$A, MATCH($D226, 'Drugs properties'!$A:$A, 0), 0)), 6, 4, TRUE, "Drugs properties"))</f>
        <v>4</v>
      </c>
      <c r="AU226" s="98" cm="1">
        <f t="array" aca="1" ref="AU226" ca="1">INDIRECT(ADDRESS(CELL("row", INDEX('Drugs properties'!$A:$A, MATCH($D226, 'Drugs properties'!$A:$A, 0), 0)), 7, 4, TRUE, "Drugs properties"))</f>
        <v>1</v>
      </c>
      <c r="AV226" s="98" cm="1">
        <f t="array" aca="1" ref="AV226" ca="1">INDIRECT(ADDRESS(CELL("row", INDEX('Drugs properties'!$A:$A, MATCH($D226, 'Drugs properties'!$A:$A, 0), 0)), 8, 4, TRUE, "Drugs properties"))</f>
        <v>4</v>
      </c>
      <c r="AW226" s="98" cm="1">
        <f t="array" aca="1" ref="AW226" ca="1">INDIRECT(ADDRESS(CELL("row", INDEX('Drugs properties'!$A:$A, MATCH($D226, 'Drugs properties'!$A:$A, 0), 0)), 9, 4, TRUE, "Drugs properties"))</f>
        <v>24</v>
      </c>
      <c r="AX226" s="105" cm="1">
        <f t="array" aca="1" ref="AX226" ca="1">INDIRECT(ADDRESS(CELL("row", INDEX('Drugs properties'!$A:$A, MATCH($D226, 'Drugs properties'!$A:$A, 0), 0)), 11, 4, TRUE, "Drugs properties"))</f>
        <v>819</v>
      </c>
      <c r="AY226" s="102" cm="1">
        <f t="array" aca="1" ref="AY226" ca="1">INDIRECT(ADDRESS(CELL("row", INDEX('Drugs properties'!$A:$A, MATCH($D226, 'Drugs properties'!$A:$A, 0), 0)), 12, 4, TRUE, "Drugs properties"))</f>
        <v>189</v>
      </c>
      <c r="AZ226" s="102" cm="1">
        <f t="array" aca="1" ref="AZ226" ca="1">INDIRECT(ADDRESS(CELL("row", INDEX('Drugs properties'!$A:$A, MATCH($D226, 'Drugs properties'!$A:$A, 0), 0)), 13, 4, TRUE, "Drugs properties"))</f>
        <v>23</v>
      </c>
      <c r="BA226" s="109" cm="1">
        <f t="array" aca="1" ref="BA226" ca="1">INDIRECT(ADDRESS(CELL("row", INDEX('Drugs properties'!$A:$A, MATCH($D226, 'Drugs properties'!$A:$A, 0), 0)), 14, 4, TRUE, "Drugs properties"))</f>
        <v>4</v>
      </c>
    </row>
    <row r="227" spans="1:53" s="3" customFormat="1" ht="75" x14ac:dyDescent="0.25">
      <c r="A227" s="15">
        <v>225</v>
      </c>
      <c r="B227" s="15" t="s">
        <v>493</v>
      </c>
      <c r="C227" s="32">
        <v>6630761</v>
      </c>
      <c r="D227" s="34" t="s">
        <v>54</v>
      </c>
      <c r="E227" s="16">
        <v>800</v>
      </c>
      <c r="F227" s="16"/>
      <c r="G227" s="16"/>
      <c r="H227" s="16"/>
      <c r="I227" s="16"/>
      <c r="J227" s="16"/>
      <c r="K227" s="16"/>
      <c r="L227" s="16"/>
      <c r="M227" s="35"/>
      <c r="N227" s="43">
        <v>61</v>
      </c>
      <c r="O227" s="17" t="s">
        <v>96</v>
      </c>
      <c r="P227" s="44" t="s">
        <v>505</v>
      </c>
      <c r="Q227" s="49" t="s">
        <v>24</v>
      </c>
      <c r="R227" s="18">
        <v>90</v>
      </c>
      <c r="S227" s="18"/>
      <c r="T227" s="50"/>
      <c r="U227" s="55">
        <v>60</v>
      </c>
      <c r="V227" s="19">
        <v>400</v>
      </c>
      <c r="W227" s="56">
        <v>490</v>
      </c>
      <c r="X227" s="61"/>
      <c r="Y227" s="20"/>
      <c r="Z227" s="20">
        <f>1.6*1000</f>
        <v>1600</v>
      </c>
      <c r="AA227" s="20" t="s">
        <v>3417</v>
      </c>
      <c r="AB227" s="20"/>
      <c r="AC227" s="20">
        <v>4.4000000000000004</v>
      </c>
      <c r="AD227" s="20"/>
      <c r="AE227" s="20">
        <v>10.3</v>
      </c>
      <c r="AF227" s="20"/>
      <c r="AG227" s="20"/>
      <c r="AH227" s="20"/>
      <c r="AI227" s="20"/>
      <c r="AJ227" s="62"/>
      <c r="AK227" s="67"/>
      <c r="AL227" s="21"/>
      <c r="AM227" s="21"/>
      <c r="AN227" s="68"/>
      <c r="AO227" s="72" t="s">
        <v>1175</v>
      </c>
      <c r="AP227" s="98" t="str" cm="1">
        <f t="array" aca="1" ref="AP227" ca="1">INDIRECT(ADDRESS(CELL("row", INDEX('Drugs properties'!$A:$A, MATCH($D227, 'Drugs properties'!$A:$A, 0), 0)), 2, 4, TRUE, "Drugs properties"))</f>
        <v>COC1=CC2=C(C=CN=C2C=C1)C(C3CC4CCN3CC4C=C)O</v>
      </c>
      <c r="AQ227" s="98" cm="1">
        <f t="array" aca="1" ref="AQ227" ca="1">INDIRECT(ADDRESS(CELL("row", INDEX('Drugs properties'!$A:$A, MATCH($D227, 'Drugs properties'!$A:$A, 0), 0)), 3, 4, TRUE, "Drugs properties"))</f>
        <v>324.42</v>
      </c>
      <c r="AR227" s="98" cm="1">
        <f t="array" aca="1" ref="AR227" ca="1">INDIRECT(ADDRESS(CELL("row", INDEX('Drugs properties'!$A:$A, MATCH($D227, 'Drugs properties'!$A:$A, 0), 0)), 4, 4, TRUE, "Drugs properties"))</f>
        <v>45.59</v>
      </c>
      <c r="AS227" s="98" cm="1">
        <f t="array" aca="1" ref="AS227" ca="1">INDIRECT(ADDRESS(CELL("row", INDEX('Drugs properties'!$A:$A, MATCH($D227, 'Drugs properties'!$A:$A, 0), 0)), 5, 4, TRUE, "Drugs properties"))</f>
        <v>2.81</v>
      </c>
      <c r="AT227" s="98" cm="1">
        <f t="array" aca="1" ref="AT227" ca="1">INDIRECT(ADDRESS(CELL("row", INDEX('Drugs properties'!$A:$A, MATCH($D227, 'Drugs properties'!$A:$A, 0), 0)), 6, 4, TRUE, "Drugs properties"))</f>
        <v>4</v>
      </c>
      <c r="AU227" s="98" cm="1">
        <f t="array" aca="1" ref="AU227" ca="1">INDIRECT(ADDRESS(CELL("row", INDEX('Drugs properties'!$A:$A, MATCH($D227, 'Drugs properties'!$A:$A, 0), 0)), 7, 4, TRUE, "Drugs properties"))</f>
        <v>1</v>
      </c>
      <c r="AV227" s="98" cm="1">
        <f t="array" aca="1" ref="AV227" ca="1">INDIRECT(ADDRESS(CELL("row", INDEX('Drugs properties'!$A:$A, MATCH($D227, 'Drugs properties'!$A:$A, 0), 0)), 8, 4, TRUE, "Drugs properties"))</f>
        <v>4</v>
      </c>
      <c r="AW227" s="98" cm="1">
        <f t="array" aca="1" ref="AW227" ca="1">INDIRECT(ADDRESS(CELL("row", INDEX('Drugs properties'!$A:$A, MATCH($D227, 'Drugs properties'!$A:$A, 0), 0)), 9, 4, TRUE, "Drugs properties"))</f>
        <v>24</v>
      </c>
      <c r="AX227" s="105" cm="1">
        <f t="array" aca="1" ref="AX227" ca="1">INDIRECT(ADDRESS(CELL("row", INDEX('Drugs properties'!$A:$A, MATCH($D227, 'Drugs properties'!$A:$A, 0), 0)), 11, 4, TRUE, "Drugs properties"))</f>
        <v>819</v>
      </c>
      <c r="AY227" s="102" cm="1">
        <f t="array" aca="1" ref="AY227" ca="1">INDIRECT(ADDRESS(CELL("row", INDEX('Drugs properties'!$A:$A, MATCH($D227, 'Drugs properties'!$A:$A, 0), 0)), 12, 4, TRUE, "Drugs properties"))</f>
        <v>189</v>
      </c>
      <c r="AZ227" s="102" cm="1">
        <f t="array" aca="1" ref="AZ227" ca="1">INDIRECT(ADDRESS(CELL("row", INDEX('Drugs properties'!$A:$A, MATCH($D227, 'Drugs properties'!$A:$A, 0), 0)), 13, 4, TRUE, "Drugs properties"))</f>
        <v>23</v>
      </c>
      <c r="BA227" s="109" cm="1">
        <f t="array" aca="1" ref="BA227" ca="1">INDIRECT(ADDRESS(CELL("row", INDEX('Drugs properties'!$A:$A, MATCH($D227, 'Drugs properties'!$A:$A, 0), 0)), 14, 4, TRUE, "Drugs properties"))</f>
        <v>4</v>
      </c>
    </row>
    <row r="228" spans="1:53" s="3" customFormat="1" ht="75" x14ac:dyDescent="0.25">
      <c r="A228" s="15">
        <v>226</v>
      </c>
      <c r="B228" s="15" t="s">
        <v>493</v>
      </c>
      <c r="C228" s="32">
        <v>6630761</v>
      </c>
      <c r="D228" s="34" t="s">
        <v>54</v>
      </c>
      <c r="E228" s="16">
        <v>1200</v>
      </c>
      <c r="F228" s="16"/>
      <c r="G228" s="16"/>
      <c r="H228" s="16"/>
      <c r="I228" s="16"/>
      <c r="J228" s="16"/>
      <c r="K228" s="16"/>
      <c r="L228" s="16"/>
      <c r="M228" s="35"/>
      <c r="N228" s="43">
        <v>68</v>
      </c>
      <c r="O228" s="17" t="s">
        <v>96</v>
      </c>
      <c r="P228" s="44" t="s">
        <v>505</v>
      </c>
      <c r="Q228" s="49" t="s">
        <v>24</v>
      </c>
      <c r="R228" s="18">
        <v>68</v>
      </c>
      <c r="S228" s="18"/>
      <c r="T228" s="50"/>
      <c r="U228" s="55">
        <v>120</v>
      </c>
      <c r="V228" s="19">
        <v>560</v>
      </c>
      <c r="W228" s="56">
        <v>600</v>
      </c>
      <c r="X228" s="61"/>
      <c r="Y228" s="20"/>
      <c r="Z228" s="20">
        <v>2000</v>
      </c>
      <c r="AA228" s="20"/>
      <c r="AB228" s="20"/>
      <c r="AC228" s="20"/>
      <c r="AD228" s="20"/>
      <c r="AE228" s="20"/>
      <c r="AF228" s="20"/>
      <c r="AG228" s="20"/>
      <c r="AH228" s="20"/>
      <c r="AI228" s="20"/>
      <c r="AJ228" s="62"/>
      <c r="AK228" s="67"/>
      <c r="AL228" s="21"/>
      <c r="AM228" s="21"/>
      <c r="AN228" s="68"/>
      <c r="AO228" s="72" t="s">
        <v>1176</v>
      </c>
      <c r="AP228" s="98" t="str" cm="1">
        <f t="array" aca="1" ref="AP228" ca="1">INDIRECT(ADDRESS(CELL("row", INDEX('Drugs properties'!$A:$A, MATCH($D228, 'Drugs properties'!$A:$A, 0), 0)), 2, 4, TRUE, "Drugs properties"))</f>
        <v>COC1=CC2=C(C=CN=C2C=C1)C(C3CC4CCN3CC4C=C)O</v>
      </c>
      <c r="AQ228" s="98" cm="1">
        <f t="array" aca="1" ref="AQ228" ca="1">INDIRECT(ADDRESS(CELL("row", INDEX('Drugs properties'!$A:$A, MATCH($D228, 'Drugs properties'!$A:$A, 0), 0)), 3, 4, TRUE, "Drugs properties"))</f>
        <v>324.42</v>
      </c>
      <c r="AR228" s="98" cm="1">
        <f t="array" aca="1" ref="AR228" ca="1">INDIRECT(ADDRESS(CELL("row", INDEX('Drugs properties'!$A:$A, MATCH($D228, 'Drugs properties'!$A:$A, 0), 0)), 4, 4, TRUE, "Drugs properties"))</f>
        <v>45.59</v>
      </c>
      <c r="AS228" s="98" cm="1">
        <f t="array" aca="1" ref="AS228" ca="1">INDIRECT(ADDRESS(CELL("row", INDEX('Drugs properties'!$A:$A, MATCH($D228, 'Drugs properties'!$A:$A, 0), 0)), 5, 4, TRUE, "Drugs properties"))</f>
        <v>2.81</v>
      </c>
      <c r="AT228" s="98" cm="1">
        <f t="array" aca="1" ref="AT228" ca="1">INDIRECT(ADDRESS(CELL("row", INDEX('Drugs properties'!$A:$A, MATCH($D228, 'Drugs properties'!$A:$A, 0), 0)), 6, 4, TRUE, "Drugs properties"))</f>
        <v>4</v>
      </c>
      <c r="AU228" s="98" cm="1">
        <f t="array" aca="1" ref="AU228" ca="1">INDIRECT(ADDRESS(CELL("row", INDEX('Drugs properties'!$A:$A, MATCH($D228, 'Drugs properties'!$A:$A, 0), 0)), 7, 4, TRUE, "Drugs properties"))</f>
        <v>1</v>
      </c>
      <c r="AV228" s="98" cm="1">
        <f t="array" aca="1" ref="AV228" ca="1">INDIRECT(ADDRESS(CELL("row", INDEX('Drugs properties'!$A:$A, MATCH($D228, 'Drugs properties'!$A:$A, 0), 0)), 8, 4, TRUE, "Drugs properties"))</f>
        <v>4</v>
      </c>
      <c r="AW228" s="98" cm="1">
        <f t="array" aca="1" ref="AW228" ca="1">INDIRECT(ADDRESS(CELL("row", INDEX('Drugs properties'!$A:$A, MATCH($D228, 'Drugs properties'!$A:$A, 0), 0)), 9, 4, TRUE, "Drugs properties"))</f>
        <v>24</v>
      </c>
      <c r="AX228" s="105" cm="1">
        <f t="array" aca="1" ref="AX228" ca="1">INDIRECT(ADDRESS(CELL("row", INDEX('Drugs properties'!$A:$A, MATCH($D228, 'Drugs properties'!$A:$A, 0), 0)), 11, 4, TRUE, "Drugs properties"))</f>
        <v>819</v>
      </c>
      <c r="AY228" s="102" cm="1">
        <f t="array" aca="1" ref="AY228" ca="1">INDIRECT(ADDRESS(CELL("row", INDEX('Drugs properties'!$A:$A, MATCH($D228, 'Drugs properties'!$A:$A, 0), 0)), 12, 4, TRUE, "Drugs properties"))</f>
        <v>189</v>
      </c>
      <c r="AZ228" s="102" cm="1">
        <f t="array" aca="1" ref="AZ228" ca="1">INDIRECT(ADDRESS(CELL("row", INDEX('Drugs properties'!$A:$A, MATCH($D228, 'Drugs properties'!$A:$A, 0), 0)), 13, 4, TRUE, "Drugs properties"))</f>
        <v>23</v>
      </c>
      <c r="BA228" s="109" cm="1">
        <f t="array" aca="1" ref="BA228" ca="1">INDIRECT(ADDRESS(CELL("row", INDEX('Drugs properties'!$A:$A, MATCH($D228, 'Drugs properties'!$A:$A, 0), 0)), 14, 4, TRUE, "Drugs properties"))</f>
        <v>4</v>
      </c>
    </row>
    <row r="229" spans="1:53" s="3" customFormat="1" ht="75" x14ac:dyDescent="0.25">
      <c r="A229" s="15">
        <v>227</v>
      </c>
      <c r="B229" s="15" t="s">
        <v>493</v>
      </c>
      <c r="C229" s="32">
        <v>6630761</v>
      </c>
      <c r="D229" s="34" t="s">
        <v>54</v>
      </c>
      <c r="E229" s="16">
        <v>800</v>
      </c>
      <c r="F229" s="16"/>
      <c r="G229" s="16"/>
      <c r="H229" s="16" t="s">
        <v>494</v>
      </c>
      <c r="I229" s="16">
        <v>0.25</v>
      </c>
      <c r="J229" s="16"/>
      <c r="K229" s="16"/>
      <c r="L229" s="16"/>
      <c r="M229" s="35"/>
      <c r="N229" s="43">
        <v>34</v>
      </c>
      <c r="O229" s="17" t="s">
        <v>96</v>
      </c>
      <c r="P229" s="44" t="s">
        <v>505</v>
      </c>
      <c r="Q229" s="49" t="s">
        <v>24</v>
      </c>
      <c r="R229" s="18">
        <v>115</v>
      </c>
      <c r="S229" s="18"/>
      <c r="T229" s="50"/>
      <c r="U229" s="55">
        <v>80</v>
      </c>
      <c r="V229" s="19">
        <v>340</v>
      </c>
      <c r="W229" s="56">
        <v>470</v>
      </c>
      <c r="X229" s="61"/>
      <c r="Y229" s="20"/>
      <c r="Z229" s="20">
        <v>5200</v>
      </c>
      <c r="AA229" s="20" t="s">
        <v>3425</v>
      </c>
      <c r="AB229" s="20"/>
      <c r="AC229" s="20">
        <v>4.0999999999999996</v>
      </c>
      <c r="AD229" s="20">
        <v>0.86399999999999999</v>
      </c>
      <c r="AE229" s="20">
        <v>8.6</v>
      </c>
      <c r="AF229" s="20"/>
      <c r="AG229" s="20"/>
      <c r="AH229" s="20"/>
      <c r="AI229" s="20"/>
      <c r="AJ229" s="62"/>
      <c r="AK229" s="67"/>
      <c r="AL229" s="21"/>
      <c r="AM229" s="21"/>
      <c r="AN229" s="68"/>
      <c r="AO229" s="72" t="s">
        <v>1177</v>
      </c>
      <c r="AP229" s="98" t="str" cm="1">
        <f t="array" aca="1" ref="AP229" ca="1">INDIRECT(ADDRESS(CELL("row", INDEX('Drugs properties'!$A:$A, MATCH($D229, 'Drugs properties'!$A:$A, 0), 0)), 2, 4, TRUE, "Drugs properties"))</f>
        <v>COC1=CC2=C(C=CN=C2C=C1)C(C3CC4CCN3CC4C=C)O</v>
      </c>
      <c r="AQ229" s="98" cm="1">
        <f t="array" aca="1" ref="AQ229" ca="1">INDIRECT(ADDRESS(CELL("row", INDEX('Drugs properties'!$A:$A, MATCH($D229, 'Drugs properties'!$A:$A, 0), 0)), 3, 4, TRUE, "Drugs properties"))</f>
        <v>324.42</v>
      </c>
      <c r="AR229" s="98" cm="1">
        <f t="array" aca="1" ref="AR229" ca="1">INDIRECT(ADDRESS(CELL("row", INDEX('Drugs properties'!$A:$A, MATCH($D229, 'Drugs properties'!$A:$A, 0), 0)), 4, 4, TRUE, "Drugs properties"))</f>
        <v>45.59</v>
      </c>
      <c r="AS229" s="98" cm="1">
        <f t="array" aca="1" ref="AS229" ca="1">INDIRECT(ADDRESS(CELL("row", INDEX('Drugs properties'!$A:$A, MATCH($D229, 'Drugs properties'!$A:$A, 0), 0)), 5, 4, TRUE, "Drugs properties"))</f>
        <v>2.81</v>
      </c>
      <c r="AT229" s="98" cm="1">
        <f t="array" aca="1" ref="AT229" ca="1">INDIRECT(ADDRESS(CELL("row", INDEX('Drugs properties'!$A:$A, MATCH($D229, 'Drugs properties'!$A:$A, 0), 0)), 6, 4, TRUE, "Drugs properties"))</f>
        <v>4</v>
      </c>
      <c r="AU229" s="98" cm="1">
        <f t="array" aca="1" ref="AU229" ca="1">INDIRECT(ADDRESS(CELL("row", INDEX('Drugs properties'!$A:$A, MATCH($D229, 'Drugs properties'!$A:$A, 0), 0)), 7, 4, TRUE, "Drugs properties"))</f>
        <v>1</v>
      </c>
      <c r="AV229" s="98" cm="1">
        <f t="array" aca="1" ref="AV229" ca="1">INDIRECT(ADDRESS(CELL("row", INDEX('Drugs properties'!$A:$A, MATCH($D229, 'Drugs properties'!$A:$A, 0), 0)), 8, 4, TRUE, "Drugs properties"))</f>
        <v>4</v>
      </c>
      <c r="AW229" s="98" cm="1">
        <f t="array" aca="1" ref="AW229" ca="1">INDIRECT(ADDRESS(CELL("row", INDEX('Drugs properties'!$A:$A, MATCH($D229, 'Drugs properties'!$A:$A, 0), 0)), 9, 4, TRUE, "Drugs properties"))</f>
        <v>24</v>
      </c>
      <c r="AX229" s="105" cm="1">
        <f t="array" aca="1" ref="AX229" ca="1">INDIRECT(ADDRESS(CELL("row", INDEX('Drugs properties'!$A:$A, MATCH($D229, 'Drugs properties'!$A:$A, 0), 0)), 11, 4, TRUE, "Drugs properties"))</f>
        <v>819</v>
      </c>
      <c r="AY229" s="102" cm="1">
        <f t="array" aca="1" ref="AY229" ca="1">INDIRECT(ADDRESS(CELL("row", INDEX('Drugs properties'!$A:$A, MATCH($D229, 'Drugs properties'!$A:$A, 0), 0)), 12, 4, TRUE, "Drugs properties"))</f>
        <v>189</v>
      </c>
      <c r="AZ229" s="102" cm="1">
        <f t="array" aca="1" ref="AZ229" ca="1">INDIRECT(ADDRESS(CELL("row", INDEX('Drugs properties'!$A:$A, MATCH($D229, 'Drugs properties'!$A:$A, 0), 0)), 13, 4, TRUE, "Drugs properties"))</f>
        <v>23</v>
      </c>
      <c r="BA229" s="109" cm="1">
        <f t="array" aca="1" ref="BA229" ca="1">INDIRECT(ADDRESS(CELL("row", INDEX('Drugs properties'!$A:$A, MATCH($D229, 'Drugs properties'!$A:$A, 0), 0)), 14, 4, TRUE, "Drugs properties"))</f>
        <v>4</v>
      </c>
    </row>
    <row r="230" spans="1:53" s="3" customFormat="1" ht="60" x14ac:dyDescent="0.25">
      <c r="A230" s="15">
        <v>228</v>
      </c>
      <c r="B230" s="15" t="s">
        <v>493</v>
      </c>
      <c r="C230" s="32">
        <v>6630761</v>
      </c>
      <c r="D230" s="34" t="s">
        <v>507</v>
      </c>
      <c r="E230" s="16">
        <v>200</v>
      </c>
      <c r="F230" s="16"/>
      <c r="G230" s="16"/>
      <c r="H230" s="16"/>
      <c r="I230" s="16"/>
      <c r="J230" s="16"/>
      <c r="K230" s="16"/>
      <c r="L230" s="16"/>
      <c r="M230" s="35"/>
      <c r="N230" s="43">
        <v>45</v>
      </c>
      <c r="O230" s="17" t="s">
        <v>100</v>
      </c>
      <c r="P230" s="44"/>
      <c r="Q230" s="49" t="s">
        <v>24</v>
      </c>
      <c r="R230" s="18">
        <v>68</v>
      </c>
      <c r="S230" s="18"/>
      <c r="T230" s="50"/>
      <c r="U230" s="55">
        <v>80</v>
      </c>
      <c r="V230" s="19">
        <v>440</v>
      </c>
      <c r="W230" s="56">
        <v>470</v>
      </c>
      <c r="X230" s="61"/>
      <c r="Y230" s="20"/>
      <c r="Z230" s="20"/>
      <c r="AA230" s="20"/>
      <c r="AB230" s="20"/>
      <c r="AC230" s="20">
        <v>3.5</v>
      </c>
      <c r="AD230" s="20">
        <v>0.65</v>
      </c>
      <c r="AE230" s="20">
        <v>8.6999999999999993</v>
      </c>
      <c r="AF230" s="20"/>
      <c r="AG230" s="20"/>
      <c r="AH230" s="20"/>
      <c r="AI230" s="20"/>
      <c r="AJ230" s="62"/>
      <c r="AK230" s="67"/>
      <c r="AL230" s="21"/>
      <c r="AM230" s="21"/>
      <c r="AN230" s="68"/>
      <c r="AO230" s="72" t="s">
        <v>1178</v>
      </c>
      <c r="AP230" s="98" t="str" cm="1">
        <f t="array" aca="1" ref="AP230" ca="1">INDIRECT(ADDRESS(CELL("row", INDEX('Drugs properties'!$A:$A, MATCH($D230, 'Drugs properties'!$A:$A, 0), 0)), 2, 4, TRUE, "Drugs properties"))</f>
        <v>CN1CCCCC1CCN2C3=CC=CC=C3SC4=C2C=C(C=C4)S.C.</v>
      </c>
      <c r="AQ230" s="98" cm="1">
        <f t="array" aca="1" ref="AQ230" ca="1">INDIRECT(ADDRESS(CELL("row", INDEX('Drugs properties'!$A:$A, MATCH($D230, 'Drugs properties'!$A:$A, 0), 0)), 3, 4, TRUE, "Drugs properties"))</f>
        <v>372.59</v>
      </c>
      <c r="AR230" s="98" cm="1">
        <f t="array" aca="1" ref="AR230" ca="1">INDIRECT(ADDRESS(CELL("row", INDEX('Drugs properties'!$A:$A, MATCH($D230, 'Drugs properties'!$A:$A, 0), 0)), 4, 4, TRUE, "Drugs properties"))</f>
        <v>70.58</v>
      </c>
      <c r="AS230" s="98" cm="1">
        <f t="array" aca="1" ref="AS230" ca="1">INDIRECT(ADDRESS(CELL("row", INDEX('Drugs properties'!$A:$A, MATCH($D230, 'Drugs properties'!$A:$A, 0), 0)), 5, 4, TRUE, "Drugs properties"))</f>
        <v>4.16</v>
      </c>
      <c r="AT230" s="98" cm="1">
        <f t="array" aca="1" ref="AT230" ca="1">INDIRECT(ADDRESS(CELL("row", INDEX('Drugs properties'!$A:$A, MATCH($D230, 'Drugs properties'!$A:$A, 0), 0)), 6, 4, TRUE, "Drugs properties"))</f>
        <v>1</v>
      </c>
      <c r="AU230" s="98" cm="1">
        <f t="array" aca="1" ref="AU230" ca="1">INDIRECT(ADDRESS(CELL("row", INDEX('Drugs properties'!$A:$A, MATCH($D230, 'Drugs properties'!$A:$A, 0), 0)), 7, 4, TRUE, "Drugs properties"))</f>
        <v>0</v>
      </c>
      <c r="AV230" s="98" cm="1">
        <f t="array" aca="1" ref="AV230" ca="1">INDIRECT(ADDRESS(CELL("row", INDEX('Drugs properties'!$A:$A, MATCH($D230, 'Drugs properties'!$A:$A, 0), 0)), 8, 4, TRUE, "Drugs properties"))</f>
        <v>3</v>
      </c>
      <c r="AW230" s="98" cm="1">
        <f t="array" aca="1" ref="AW230" ca="1">INDIRECT(ADDRESS(CELL("row", INDEX('Drugs properties'!$A:$A, MATCH($D230, 'Drugs properties'!$A:$A, 0), 0)), 9, 4, TRUE, "Drugs properties"))</f>
        <v>25</v>
      </c>
      <c r="AX230" s="105" cm="1">
        <f t="array" aca="1" ref="AX230" ca="1">INDIRECT(ADDRESS(CELL("row", INDEX('Drugs properties'!$A:$A, MATCH($D230, 'Drugs properties'!$A:$A, 0), 0)), 11, 4, TRUE, "Drugs properties"))</f>
        <v>5060</v>
      </c>
      <c r="AY230" s="102" cm="1">
        <f t="array" aca="1" ref="AY230" ca="1">INDIRECT(ADDRESS(CELL("row", INDEX('Drugs properties'!$A:$A, MATCH($D230, 'Drugs properties'!$A:$A, 0), 0)), 12, 4, TRUE, "Drugs properties"))</f>
        <v>570</v>
      </c>
      <c r="AZ230" s="102" cm="1">
        <f t="array" aca="1" ref="AZ230" ca="1">INDIRECT(ADDRESS(CELL("row", INDEX('Drugs properties'!$A:$A, MATCH($D230, 'Drugs properties'!$A:$A, 0), 0)), 13, 4, TRUE, "Drugs properties"))</f>
        <v>22</v>
      </c>
      <c r="BA230" s="109" cm="1">
        <f t="array" aca="1" ref="BA230" ca="1">INDIRECT(ADDRESS(CELL("row", INDEX('Drugs properties'!$A:$A, MATCH($D230, 'Drugs properties'!$A:$A, 0), 0)), 14, 4, TRUE, "Drugs properties"))</f>
        <v>2</v>
      </c>
    </row>
    <row r="231" spans="1:53" s="3" customFormat="1" ht="60" x14ac:dyDescent="0.25">
      <c r="A231" s="15">
        <v>229</v>
      </c>
      <c r="B231" s="15" t="s">
        <v>493</v>
      </c>
      <c r="C231" s="32">
        <v>6630761</v>
      </c>
      <c r="D231" s="34" t="s">
        <v>54</v>
      </c>
      <c r="E231" s="16">
        <v>800</v>
      </c>
      <c r="F231" s="16"/>
      <c r="G231" s="16"/>
      <c r="H231" s="16"/>
      <c r="I231" s="16"/>
      <c r="J231" s="16"/>
      <c r="K231" s="16"/>
      <c r="L231" s="16"/>
      <c r="M231" s="35"/>
      <c r="N231" s="43">
        <v>64</v>
      </c>
      <c r="O231" s="17" t="s">
        <v>100</v>
      </c>
      <c r="P231" s="44" t="s">
        <v>518</v>
      </c>
      <c r="Q231" s="49" t="s">
        <v>24</v>
      </c>
      <c r="R231" s="18">
        <v>54</v>
      </c>
      <c r="S231" s="18"/>
      <c r="T231" s="50"/>
      <c r="U231" s="55">
        <v>80</v>
      </c>
      <c r="V231" s="19">
        <v>840</v>
      </c>
      <c r="W231" s="56">
        <v>790</v>
      </c>
      <c r="X231" s="61"/>
      <c r="Y231" s="20"/>
      <c r="Z231" s="20">
        <v>7900</v>
      </c>
      <c r="AA231" s="20" t="s">
        <v>3425</v>
      </c>
      <c r="AB231" s="20"/>
      <c r="AC231" s="20">
        <v>3.7</v>
      </c>
      <c r="AD231" s="20"/>
      <c r="AE231" s="20"/>
      <c r="AF231" s="20"/>
      <c r="AG231" s="20"/>
      <c r="AH231" s="20"/>
      <c r="AI231" s="20"/>
      <c r="AJ231" s="62"/>
      <c r="AK231" s="67"/>
      <c r="AL231" s="21"/>
      <c r="AM231" s="21"/>
      <c r="AN231" s="68"/>
      <c r="AO231" s="72"/>
      <c r="AP231" s="98" t="str" cm="1">
        <f t="array" aca="1" ref="AP231" ca="1">INDIRECT(ADDRESS(CELL("row", INDEX('Drugs properties'!$A:$A, MATCH($D231, 'Drugs properties'!$A:$A, 0), 0)), 2, 4, TRUE, "Drugs properties"))</f>
        <v>COC1=CC2=C(C=CN=C2C=C1)C(C3CC4CCN3CC4C=C)O</v>
      </c>
      <c r="AQ231" s="98" cm="1">
        <f t="array" aca="1" ref="AQ231" ca="1">INDIRECT(ADDRESS(CELL("row", INDEX('Drugs properties'!$A:$A, MATCH($D231, 'Drugs properties'!$A:$A, 0), 0)), 3, 4, TRUE, "Drugs properties"))</f>
        <v>324.42</v>
      </c>
      <c r="AR231" s="98" cm="1">
        <f t="array" aca="1" ref="AR231" ca="1">INDIRECT(ADDRESS(CELL("row", INDEX('Drugs properties'!$A:$A, MATCH($D231, 'Drugs properties'!$A:$A, 0), 0)), 4, 4, TRUE, "Drugs properties"))</f>
        <v>45.59</v>
      </c>
      <c r="AS231" s="98" cm="1">
        <f t="array" aca="1" ref="AS231" ca="1">INDIRECT(ADDRESS(CELL("row", INDEX('Drugs properties'!$A:$A, MATCH($D231, 'Drugs properties'!$A:$A, 0), 0)), 5, 4, TRUE, "Drugs properties"))</f>
        <v>2.81</v>
      </c>
      <c r="AT231" s="98" cm="1">
        <f t="array" aca="1" ref="AT231" ca="1">INDIRECT(ADDRESS(CELL("row", INDEX('Drugs properties'!$A:$A, MATCH($D231, 'Drugs properties'!$A:$A, 0), 0)), 6, 4, TRUE, "Drugs properties"))</f>
        <v>4</v>
      </c>
      <c r="AU231" s="98" cm="1">
        <f t="array" aca="1" ref="AU231" ca="1">INDIRECT(ADDRESS(CELL("row", INDEX('Drugs properties'!$A:$A, MATCH($D231, 'Drugs properties'!$A:$A, 0), 0)), 7, 4, TRUE, "Drugs properties"))</f>
        <v>1</v>
      </c>
      <c r="AV231" s="98" cm="1">
        <f t="array" aca="1" ref="AV231" ca="1">INDIRECT(ADDRESS(CELL("row", INDEX('Drugs properties'!$A:$A, MATCH($D231, 'Drugs properties'!$A:$A, 0), 0)), 8, 4, TRUE, "Drugs properties"))</f>
        <v>4</v>
      </c>
      <c r="AW231" s="98" cm="1">
        <f t="array" aca="1" ref="AW231" ca="1">INDIRECT(ADDRESS(CELL("row", INDEX('Drugs properties'!$A:$A, MATCH($D231, 'Drugs properties'!$A:$A, 0), 0)), 9, 4, TRUE, "Drugs properties"))</f>
        <v>24</v>
      </c>
      <c r="AX231" s="105" cm="1">
        <f t="array" aca="1" ref="AX231" ca="1">INDIRECT(ADDRESS(CELL("row", INDEX('Drugs properties'!$A:$A, MATCH($D231, 'Drugs properties'!$A:$A, 0), 0)), 11, 4, TRUE, "Drugs properties"))</f>
        <v>819</v>
      </c>
      <c r="AY231" s="102" cm="1">
        <f t="array" aca="1" ref="AY231" ca="1">INDIRECT(ADDRESS(CELL("row", INDEX('Drugs properties'!$A:$A, MATCH($D231, 'Drugs properties'!$A:$A, 0), 0)), 12, 4, TRUE, "Drugs properties"))</f>
        <v>189</v>
      </c>
      <c r="AZ231" s="102" cm="1">
        <f t="array" aca="1" ref="AZ231" ca="1">INDIRECT(ADDRESS(CELL("row", INDEX('Drugs properties'!$A:$A, MATCH($D231, 'Drugs properties'!$A:$A, 0), 0)), 13, 4, TRUE, "Drugs properties"))</f>
        <v>23</v>
      </c>
      <c r="BA231" s="109" cm="1">
        <f t="array" aca="1" ref="BA231" ca="1">INDIRECT(ADDRESS(CELL("row", INDEX('Drugs properties'!$A:$A, MATCH($D231, 'Drugs properties'!$A:$A, 0), 0)), 14, 4, TRUE, "Drugs properties"))</f>
        <v>4</v>
      </c>
    </row>
    <row r="232" spans="1:53" s="3" customFormat="1" ht="75" x14ac:dyDescent="0.25">
      <c r="A232" s="15">
        <v>230</v>
      </c>
      <c r="B232" s="15" t="s">
        <v>493</v>
      </c>
      <c r="C232" s="32">
        <v>6630761</v>
      </c>
      <c r="D232" s="34" t="s">
        <v>1767</v>
      </c>
      <c r="E232" s="16">
        <v>1500</v>
      </c>
      <c r="F232" s="16"/>
      <c r="G232" s="16"/>
      <c r="H232" s="16" t="s">
        <v>494</v>
      </c>
      <c r="I232" s="16">
        <v>0.125</v>
      </c>
      <c r="J232" s="16"/>
      <c r="K232" s="16"/>
      <c r="L232" s="16"/>
      <c r="M232" s="35"/>
      <c r="N232" s="43">
        <v>73</v>
      </c>
      <c r="O232" s="17" t="s">
        <v>96</v>
      </c>
      <c r="P232" s="44" t="s">
        <v>517</v>
      </c>
      <c r="Q232" s="49" t="s">
        <v>24</v>
      </c>
      <c r="R232" s="18">
        <v>72</v>
      </c>
      <c r="S232" s="18"/>
      <c r="T232" s="50"/>
      <c r="U232" s="55">
        <v>80</v>
      </c>
      <c r="V232" s="19">
        <v>480</v>
      </c>
      <c r="W232" s="56">
        <v>530</v>
      </c>
      <c r="X232" s="61"/>
      <c r="Y232" s="20"/>
      <c r="Z232" s="20">
        <f>2.8*1000</f>
        <v>2800</v>
      </c>
      <c r="AA232" s="20" t="s">
        <v>3426</v>
      </c>
      <c r="AB232" s="20"/>
      <c r="AC232" s="20"/>
      <c r="AD232" s="20"/>
      <c r="AE232" s="20"/>
      <c r="AF232" s="20"/>
      <c r="AG232" s="20"/>
      <c r="AH232" s="20"/>
      <c r="AI232" s="20"/>
      <c r="AJ232" s="62"/>
      <c r="AK232" s="67"/>
      <c r="AL232" s="21"/>
      <c r="AM232" s="21"/>
      <c r="AN232" s="68"/>
      <c r="AO232" s="72"/>
      <c r="AP232" s="98" t="str" cm="1">
        <f t="array" aca="1" ref="AP232" ca="1">INDIRECT(ADDRESS(CELL("row", INDEX('Drugs properties'!$A:$A, MATCH($D232, 'Drugs properties'!$A:$A, 0), 0)), 2, 4, TRUE, "Drugs properties"))</f>
        <v>CCN(CC)CCNC(=O)C1=CC=C(C=C1)N</v>
      </c>
      <c r="AQ232" s="98" cm="1">
        <f t="array" aca="1" ref="AQ232" ca="1">INDIRECT(ADDRESS(CELL("row", INDEX('Drugs properties'!$A:$A, MATCH($D232, 'Drugs properties'!$A:$A, 0), 0)), 3, 4, TRUE, "Drugs properties"))</f>
        <v>235.33</v>
      </c>
      <c r="AR232" s="98" cm="1">
        <f t="array" aca="1" ref="AR232" ca="1">INDIRECT(ADDRESS(CELL("row", INDEX('Drugs properties'!$A:$A, MATCH($D232, 'Drugs properties'!$A:$A, 0), 0)), 4, 4, TRUE, "Drugs properties"))</f>
        <v>58.36</v>
      </c>
      <c r="AS232" s="98" cm="1">
        <f t="array" aca="1" ref="AS232" ca="1">INDIRECT(ADDRESS(CELL("row", INDEX('Drugs properties'!$A:$A, MATCH($D232, 'Drugs properties'!$A:$A, 0), 0)), 5, 4, TRUE, "Drugs properties"))</f>
        <v>1.49</v>
      </c>
      <c r="AT232" s="98" cm="1">
        <f t="array" aca="1" ref="AT232" ca="1">INDIRECT(ADDRESS(CELL("row", INDEX('Drugs properties'!$A:$A, MATCH($D232, 'Drugs properties'!$A:$A, 0), 0)), 6, 4, TRUE, "Drugs properties"))</f>
        <v>2</v>
      </c>
      <c r="AU232" s="98" cm="1">
        <f t="array" aca="1" ref="AU232" ca="1">INDIRECT(ADDRESS(CELL("row", INDEX('Drugs properties'!$A:$A, MATCH($D232, 'Drugs properties'!$A:$A, 0), 0)), 7, 4, TRUE, "Drugs properties"))</f>
        <v>2</v>
      </c>
      <c r="AV232" s="98" cm="1">
        <f t="array" aca="1" ref="AV232" ca="1">INDIRECT(ADDRESS(CELL("row", INDEX('Drugs properties'!$A:$A, MATCH($D232, 'Drugs properties'!$A:$A, 0), 0)), 8, 4, TRUE, "Drugs properties"))</f>
        <v>7</v>
      </c>
      <c r="AW232" s="98" cm="1">
        <f t="array" aca="1" ref="AW232" ca="1">INDIRECT(ADDRESS(CELL("row", INDEX('Drugs properties'!$A:$A, MATCH($D232, 'Drugs properties'!$A:$A, 0), 0)), 9, 4, TRUE, "Drugs properties"))</f>
        <v>17</v>
      </c>
      <c r="AX232" s="105" cm="1">
        <f t="array" aca="1" ref="AX232" ca="1">INDIRECT(ADDRESS(CELL("row", INDEX('Drugs properties'!$A:$A, MATCH($D232, 'Drugs properties'!$A:$A, 0), 0)), 11, 4, TRUE, "Drugs properties"))</f>
        <v>2042</v>
      </c>
      <c r="AY232" s="102" cm="1">
        <f t="array" aca="1" ref="AY232" ca="1">INDIRECT(ADDRESS(CELL("row", INDEX('Drugs properties'!$A:$A, MATCH($D232, 'Drugs properties'!$A:$A, 0), 0)), 12, 4, TRUE, "Drugs properties"))</f>
        <v>355</v>
      </c>
      <c r="AZ232" s="102" cm="1">
        <f t="array" aca="1" ref="AZ232" ca="1">INDIRECT(ADDRESS(CELL("row", INDEX('Drugs properties'!$A:$A, MATCH($D232, 'Drugs properties'!$A:$A, 0), 0)), 13, 4, TRUE, "Drugs properties"))</f>
        <v>31</v>
      </c>
      <c r="BA232" s="109" cm="1">
        <f t="array" aca="1" ref="BA232" ca="1">INDIRECT(ADDRESS(CELL("row", INDEX('Drugs properties'!$A:$A, MATCH($D232, 'Drugs properties'!$A:$A, 0), 0)), 14, 4, TRUE, "Drugs properties"))</f>
        <v>0</v>
      </c>
    </row>
    <row r="233" spans="1:53" s="3" customFormat="1" ht="120" x14ac:dyDescent="0.25">
      <c r="A233" s="15">
        <v>231</v>
      </c>
      <c r="B233" s="15" t="s">
        <v>493</v>
      </c>
      <c r="C233" s="32">
        <v>6630761</v>
      </c>
      <c r="D233" s="34" t="s">
        <v>1765</v>
      </c>
      <c r="E233" s="16">
        <v>0.125</v>
      </c>
      <c r="F233" s="16"/>
      <c r="G233" s="16"/>
      <c r="H233" s="16" t="s">
        <v>1153</v>
      </c>
      <c r="I233" s="16"/>
      <c r="J233" s="16" t="s">
        <v>1154</v>
      </c>
      <c r="K233" s="16"/>
      <c r="L233" s="16"/>
      <c r="M233" s="35"/>
      <c r="N233" s="43">
        <v>67</v>
      </c>
      <c r="O233" s="17" t="s">
        <v>100</v>
      </c>
      <c r="P233" s="44" t="s">
        <v>516</v>
      </c>
      <c r="Q233" s="49" t="s">
        <v>24</v>
      </c>
      <c r="R233" s="18">
        <v>88</v>
      </c>
      <c r="S233" s="18"/>
      <c r="T233" s="50"/>
      <c r="U233" s="55">
        <v>110</v>
      </c>
      <c r="V233" s="19">
        <v>560</v>
      </c>
      <c r="W233" s="56">
        <v>680</v>
      </c>
      <c r="X233" s="61"/>
      <c r="Y233" s="20"/>
      <c r="Z233" s="20">
        <f>0.2*1000000</f>
        <v>200000</v>
      </c>
      <c r="AA233" s="20" t="s">
        <v>3414</v>
      </c>
      <c r="AB233" s="20"/>
      <c r="AC233" s="20">
        <v>3.9</v>
      </c>
      <c r="AD233" s="20"/>
      <c r="AE233" s="20"/>
      <c r="AF233" s="74"/>
      <c r="AG233" s="20"/>
      <c r="AH233" s="20"/>
      <c r="AI233" s="20"/>
      <c r="AJ233" s="62"/>
      <c r="AK233" s="67"/>
      <c r="AL233" s="21"/>
      <c r="AM233" s="21"/>
      <c r="AN233" s="68"/>
      <c r="AO233" s="72" t="s">
        <v>1179</v>
      </c>
      <c r="AP233" s="98" t="str" cm="1">
        <f t="array" aca="1" ref="AP233" ca="1">INDIRECT(ADDRESS(CELL("row", INDEX('Drugs properties'!$A:$A, MATCH($D233, 'Drugs properties'!$A:$A, 0), 0)), 2, 4, TRUE, "Drugs properties"))</f>
        <v>CC1C(C(CC(O1)OC2C(OC(CC2O)OC3C(OC(CC3O)OC4CCC5(C(C4)CCC6C5CC(C7(C6(CCC7C8=CC(=O)OC8)O)C)O)C)C)C)O)O</v>
      </c>
      <c r="AQ233" s="98" cm="1">
        <f t="array" aca="1" ref="AQ233" ca="1">INDIRECT(ADDRESS(CELL("row", INDEX('Drugs properties'!$A:$A, MATCH($D233, 'Drugs properties'!$A:$A, 0), 0)), 3, 4, TRUE, "Drugs properties"))</f>
        <v>780.94</v>
      </c>
      <c r="AR233" s="98" cm="1">
        <f t="array" aca="1" ref="AR233" ca="1">INDIRECT(ADDRESS(CELL("row", INDEX('Drugs properties'!$A:$A, MATCH($D233, 'Drugs properties'!$A:$A, 0), 0)), 4, 4, TRUE, "Drugs properties"))</f>
        <v>203.06</v>
      </c>
      <c r="AS233" s="98" cm="1">
        <f t="array" aca="1" ref="AS233" ca="1">INDIRECT(ADDRESS(CELL("row", INDEX('Drugs properties'!$A:$A, MATCH($D233, 'Drugs properties'!$A:$A, 0), 0)), 5, 4, TRUE, "Drugs properties"))</f>
        <v>1.87</v>
      </c>
      <c r="AT233" s="98" cm="1">
        <f t="array" aca="1" ref="AT233" ca="1">INDIRECT(ADDRESS(CELL("row", INDEX('Drugs properties'!$A:$A, MATCH($D233, 'Drugs properties'!$A:$A, 0), 0)), 6, 4, TRUE, "Drugs properties"))</f>
        <v>14</v>
      </c>
      <c r="AU233" s="98" cm="1">
        <f t="array" aca="1" ref="AU233" ca="1">INDIRECT(ADDRESS(CELL("row", INDEX('Drugs properties'!$A:$A, MATCH($D233, 'Drugs properties'!$A:$A, 0), 0)), 7, 4, TRUE, "Drugs properties"))</f>
        <v>6</v>
      </c>
      <c r="AV233" s="98" cm="1">
        <f t="array" aca="1" ref="AV233" ca="1">INDIRECT(ADDRESS(CELL("row", INDEX('Drugs properties'!$A:$A, MATCH($D233, 'Drugs properties'!$A:$A, 0), 0)), 8, 4, TRUE, "Drugs properties"))</f>
        <v>7</v>
      </c>
      <c r="AW233" s="98" cm="1">
        <f t="array" aca="1" ref="AW233" ca="1">INDIRECT(ADDRESS(CELL("row", INDEX('Drugs properties'!$A:$A, MATCH($D233, 'Drugs properties'!$A:$A, 0), 0)), 9, 4, TRUE, "Drugs properties"))</f>
        <v>55</v>
      </c>
      <c r="AX233" s="105" cm="1">
        <f t="array" aca="1" ref="AX233" ca="1">INDIRECT(ADDRESS(CELL("row", INDEX('Drugs properties'!$A:$A, MATCH($D233, 'Drugs properties'!$A:$A, 0), 0)), 11, 4, TRUE, "Drugs properties"))</f>
        <v>22420</v>
      </c>
      <c r="AY233" s="102" cm="1">
        <f t="array" aca="1" ref="AY233" ca="1">INDIRECT(ADDRESS(CELL("row", INDEX('Drugs properties'!$A:$A, MATCH($D233, 'Drugs properties'!$A:$A, 0), 0)), 12, 4, TRUE, "Drugs properties"))</f>
        <v>10060</v>
      </c>
      <c r="AZ233" s="102" cm="1">
        <f t="array" aca="1" ref="AZ233" ca="1">INDIRECT(ADDRESS(CELL("row", INDEX('Drugs properties'!$A:$A, MATCH($D233, 'Drugs properties'!$A:$A, 0), 0)), 13, 4, TRUE, "Drugs properties"))</f>
        <v>185</v>
      </c>
      <c r="BA233" s="109" cm="1">
        <f t="array" aca="1" ref="BA233" ca="1">INDIRECT(ADDRESS(CELL("row", INDEX('Drugs properties'!$A:$A, MATCH($D233, 'Drugs properties'!$A:$A, 0), 0)), 14, 4, TRUE, "Drugs properties"))</f>
        <v>18</v>
      </c>
    </row>
    <row r="234" spans="1:53" s="3" customFormat="1" ht="90" x14ac:dyDescent="0.25">
      <c r="A234" s="15">
        <v>232</v>
      </c>
      <c r="B234" s="15" t="s">
        <v>493</v>
      </c>
      <c r="C234" s="32">
        <v>6630761</v>
      </c>
      <c r="D234" s="34" t="s">
        <v>1766</v>
      </c>
      <c r="E234" s="16">
        <v>972</v>
      </c>
      <c r="F234" s="16"/>
      <c r="G234" s="16"/>
      <c r="H234" s="16" t="s">
        <v>494</v>
      </c>
      <c r="I234" s="16">
        <v>0.25</v>
      </c>
      <c r="J234" s="16"/>
      <c r="K234" s="16"/>
      <c r="L234" s="16"/>
      <c r="M234" s="35"/>
      <c r="N234" s="43">
        <v>79</v>
      </c>
      <c r="O234" s="17" t="s">
        <v>100</v>
      </c>
      <c r="P234" s="44" t="s">
        <v>503</v>
      </c>
      <c r="Q234" s="49" t="s">
        <v>24</v>
      </c>
      <c r="R234" s="18">
        <v>81</v>
      </c>
      <c r="S234" s="18"/>
      <c r="T234" s="50"/>
      <c r="U234" s="55">
        <v>60</v>
      </c>
      <c r="V234" s="19">
        <v>600</v>
      </c>
      <c r="W234" s="56">
        <v>700</v>
      </c>
      <c r="X234" s="61"/>
      <c r="Y234" s="20"/>
      <c r="Z234" s="20">
        <f>3.3*1000</f>
        <v>3300</v>
      </c>
      <c r="AA234" s="20" t="s">
        <v>3425</v>
      </c>
      <c r="AB234" s="20"/>
      <c r="AC234" s="20">
        <v>4.3</v>
      </c>
      <c r="AD234" s="20">
        <v>0.78169999999999995</v>
      </c>
      <c r="AE234" s="20">
        <v>8.6</v>
      </c>
      <c r="AF234" s="20"/>
      <c r="AG234" s="20"/>
      <c r="AH234" s="20"/>
      <c r="AI234" s="20"/>
      <c r="AJ234" s="62"/>
      <c r="AK234" s="67"/>
      <c r="AL234" s="21"/>
      <c r="AM234" s="21"/>
      <c r="AN234" s="68"/>
      <c r="AO234" s="72" t="s">
        <v>1180</v>
      </c>
      <c r="AP234" s="98" t="str" cm="1">
        <f t="array" aca="1" ref="AP234" ca="1">INDIRECT(ADDRESS(CELL("row", INDEX('Drugs properties'!$A:$A, MATCH($D234, 'Drugs properties'!$A:$A, 0), 0)), 2, 4, TRUE, "Drugs properties"))</f>
        <v>COC1=CC2=C(C=CN=C2C=C1)C(C3CC4CCN3CC4C=C)O.C(C(C(C(C(C(=O)O)O)O)O)O)O</v>
      </c>
      <c r="AQ234" s="98" cm="1">
        <f t="array" aca="1" ref="AQ234" ca="1">INDIRECT(ADDRESS(CELL("row", INDEX('Drugs properties'!$A:$A, MATCH($D234, 'Drugs properties'!$A:$A, 0), 0)), 3, 4, TRUE, "Drugs properties"))</f>
        <v>520.57000000000005</v>
      </c>
      <c r="AR234" s="98" cm="1">
        <f t="array" aca="1" ref="AR234" ca="1">INDIRECT(ADDRESS(CELL("row", INDEX('Drugs properties'!$A:$A, MATCH($D234, 'Drugs properties'!$A:$A, 0), 0)), 4, 4, TRUE, "Drugs properties"))</f>
        <v>184.04</v>
      </c>
      <c r="AS234" s="98" cm="1">
        <f t="array" aca="1" ref="AS234" ca="1">INDIRECT(ADDRESS(CELL("row", INDEX('Drugs properties'!$A:$A, MATCH($D234, 'Drugs properties'!$A:$A, 0), 0)), 5, 4, TRUE, "Drugs properties"))</f>
        <v>0.17</v>
      </c>
      <c r="AT234" s="98" cm="1">
        <f t="array" aca="1" ref="AT234" ca="1">INDIRECT(ADDRESS(CELL("row", INDEX('Drugs properties'!$A:$A, MATCH($D234, 'Drugs properties'!$A:$A, 0), 0)), 6, 4, TRUE, "Drugs properties"))</f>
        <v>11</v>
      </c>
      <c r="AU234" s="98" cm="1">
        <f t="array" aca="1" ref="AU234" ca="1">INDIRECT(ADDRESS(CELL("row", INDEX('Drugs properties'!$A:$A, MATCH($D234, 'Drugs properties'!$A:$A, 0), 0)), 7, 4, TRUE, "Drugs properties"))</f>
        <v>7</v>
      </c>
      <c r="AV234" s="98" cm="1">
        <f t="array" aca="1" ref="AV234" ca="1">INDIRECT(ADDRESS(CELL("row", INDEX('Drugs properties'!$A:$A, MATCH($D234, 'Drugs properties'!$A:$A, 0), 0)), 8, 4, TRUE, "Drugs properties"))</f>
        <v>9</v>
      </c>
      <c r="AW234" s="98" cm="1">
        <f t="array" aca="1" ref="AW234" ca="1">INDIRECT(ADDRESS(CELL("row", INDEX('Drugs properties'!$A:$A, MATCH($D234, 'Drugs properties'!$A:$A, 0), 0)), 9, 4, TRUE, "Drugs properties"))</f>
        <v>37</v>
      </c>
      <c r="AX234" s="105" cm="1">
        <f t="array" aca="1" ref="AX234" ca="1">INDIRECT(ADDRESS(CELL("row", INDEX('Drugs properties'!$A:$A, MATCH($D234, 'Drugs properties'!$A:$A, 0), 0)), 11, 4, TRUE, "Drugs properties"))</f>
        <v>907</v>
      </c>
      <c r="AY234" s="102" cm="1">
        <f t="array" aca="1" ref="AY234" ca="1">INDIRECT(ADDRESS(CELL("row", INDEX('Drugs properties'!$A:$A, MATCH($D234, 'Drugs properties'!$A:$A, 0), 0)), 12, 4, TRUE, "Drugs properties"))</f>
        <v>201</v>
      </c>
      <c r="AZ234" s="102" cm="1">
        <f t="array" aca="1" ref="AZ234" ca="1">INDIRECT(ADDRESS(CELL("row", INDEX('Drugs properties'!$A:$A, MATCH($D234, 'Drugs properties'!$A:$A, 0), 0)), 13, 4, TRUE, "Drugs properties"))</f>
        <v>20</v>
      </c>
      <c r="BA234" s="109" cm="1">
        <f t="array" aca="1" ref="BA234" ca="1">INDIRECT(ADDRESS(CELL("row", INDEX('Drugs properties'!$A:$A, MATCH($D234, 'Drugs properties'!$A:$A, 0), 0)), 14, 4, TRUE, "Drugs properties"))</f>
        <v>4</v>
      </c>
    </row>
    <row r="235" spans="1:53" s="3" customFormat="1" ht="90" x14ac:dyDescent="0.25">
      <c r="A235" s="15">
        <v>233</v>
      </c>
      <c r="B235" s="15" t="s">
        <v>493</v>
      </c>
      <c r="C235" s="32">
        <v>6630761</v>
      </c>
      <c r="D235" s="34" t="s">
        <v>54</v>
      </c>
      <c r="E235" s="16">
        <v>900</v>
      </c>
      <c r="F235" s="16"/>
      <c r="G235" s="16"/>
      <c r="H235" s="16" t="s">
        <v>1155</v>
      </c>
      <c r="I235" s="16">
        <v>0.25</v>
      </c>
      <c r="J235" s="16"/>
      <c r="K235" s="16"/>
      <c r="L235" s="16"/>
      <c r="M235" s="35"/>
      <c r="N235" s="43">
        <v>73</v>
      </c>
      <c r="O235" s="17" t="s">
        <v>96</v>
      </c>
      <c r="P235" s="44" t="s">
        <v>515</v>
      </c>
      <c r="Q235" s="49" t="s">
        <v>24</v>
      </c>
      <c r="R235" s="18">
        <v>73</v>
      </c>
      <c r="S235" s="18"/>
      <c r="T235" s="50"/>
      <c r="U235" s="55">
        <v>100</v>
      </c>
      <c r="V235" s="19">
        <v>540</v>
      </c>
      <c r="W235" s="56">
        <v>600</v>
      </c>
      <c r="X235" s="61"/>
      <c r="Y235" s="20"/>
      <c r="Z235" s="20">
        <f>2.8*1000</f>
        <v>2800</v>
      </c>
      <c r="AA235" s="20" t="s">
        <v>3425</v>
      </c>
      <c r="AB235" s="20"/>
      <c r="AC235" s="20">
        <v>4.3</v>
      </c>
      <c r="AD235" s="20"/>
      <c r="AE235" s="20">
        <v>8.8000000000000007</v>
      </c>
      <c r="AF235" s="20"/>
      <c r="AG235" s="20"/>
      <c r="AH235" s="20"/>
      <c r="AI235" s="20"/>
      <c r="AJ235" s="62"/>
      <c r="AK235" s="67"/>
      <c r="AL235" s="21"/>
      <c r="AM235" s="21"/>
      <c r="AN235" s="68"/>
      <c r="AO235" s="72" t="s">
        <v>1181</v>
      </c>
      <c r="AP235" s="98" t="str" cm="1">
        <f t="array" aca="1" ref="AP235" ca="1">INDIRECT(ADDRESS(CELL("row", INDEX('Drugs properties'!$A:$A, MATCH($D235, 'Drugs properties'!$A:$A, 0), 0)), 2, 4, TRUE, "Drugs properties"))</f>
        <v>COC1=CC2=C(C=CN=C2C=C1)C(C3CC4CCN3CC4C=C)O</v>
      </c>
      <c r="AQ235" s="98" cm="1">
        <f t="array" aca="1" ref="AQ235" ca="1">INDIRECT(ADDRESS(CELL("row", INDEX('Drugs properties'!$A:$A, MATCH($D235, 'Drugs properties'!$A:$A, 0), 0)), 3, 4, TRUE, "Drugs properties"))</f>
        <v>324.42</v>
      </c>
      <c r="AR235" s="98" cm="1">
        <f t="array" aca="1" ref="AR235" ca="1">INDIRECT(ADDRESS(CELL("row", INDEX('Drugs properties'!$A:$A, MATCH($D235, 'Drugs properties'!$A:$A, 0), 0)), 4, 4, TRUE, "Drugs properties"))</f>
        <v>45.59</v>
      </c>
      <c r="AS235" s="98" cm="1">
        <f t="array" aca="1" ref="AS235" ca="1">INDIRECT(ADDRESS(CELL("row", INDEX('Drugs properties'!$A:$A, MATCH($D235, 'Drugs properties'!$A:$A, 0), 0)), 5, 4, TRUE, "Drugs properties"))</f>
        <v>2.81</v>
      </c>
      <c r="AT235" s="98" cm="1">
        <f t="array" aca="1" ref="AT235" ca="1">INDIRECT(ADDRESS(CELL("row", INDEX('Drugs properties'!$A:$A, MATCH($D235, 'Drugs properties'!$A:$A, 0), 0)), 6, 4, TRUE, "Drugs properties"))</f>
        <v>4</v>
      </c>
      <c r="AU235" s="98" cm="1">
        <f t="array" aca="1" ref="AU235" ca="1">INDIRECT(ADDRESS(CELL("row", INDEX('Drugs properties'!$A:$A, MATCH($D235, 'Drugs properties'!$A:$A, 0), 0)), 7, 4, TRUE, "Drugs properties"))</f>
        <v>1</v>
      </c>
      <c r="AV235" s="98" cm="1">
        <f t="array" aca="1" ref="AV235" ca="1">INDIRECT(ADDRESS(CELL("row", INDEX('Drugs properties'!$A:$A, MATCH($D235, 'Drugs properties'!$A:$A, 0), 0)), 8, 4, TRUE, "Drugs properties"))</f>
        <v>4</v>
      </c>
      <c r="AW235" s="98" cm="1">
        <f t="array" aca="1" ref="AW235" ca="1">INDIRECT(ADDRESS(CELL("row", INDEX('Drugs properties'!$A:$A, MATCH($D235, 'Drugs properties'!$A:$A, 0), 0)), 9, 4, TRUE, "Drugs properties"))</f>
        <v>24</v>
      </c>
      <c r="AX235" s="105" cm="1">
        <f t="array" aca="1" ref="AX235" ca="1">INDIRECT(ADDRESS(CELL("row", INDEX('Drugs properties'!$A:$A, MATCH($D235, 'Drugs properties'!$A:$A, 0), 0)), 11, 4, TRUE, "Drugs properties"))</f>
        <v>819</v>
      </c>
      <c r="AY235" s="102" cm="1">
        <f t="array" aca="1" ref="AY235" ca="1">INDIRECT(ADDRESS(CELL("row", INDEX('Drugs properties'!$A:$A, MATCH($D235, 'Drugs properties'!$A:$A, 0), 0)), 12, 4, TRUE, "Drugs properties"))</f>
        <v>189</v>
      </c>
      <c r="AZ235" s="102" cm="1">
        <f t="array" aca="1" ref="AZ235" ca="1">INDIRECT(ADDRESS(CELL("row", INDEX('Drugs properties'!$A:$A, MATCH($D235, 'Drugs properties'!$A:$A, 0), 0)), 13, 4, TRUE, "Drugs properties"))</f>
        <v>23</v>
      </c>
      <c r="BA235" s="109" cm="1">
        <f t="array" aca="1" ref="BA235" ca="1">INDIRECT(ADDRESS(CELL("row", INDEX('Drugs properties'!$A:$A, MATCH($D235, 'Drugs properties'!$A:$A, 0), 0)), 14, 4, TRUE, "Drugs properties"))</f>
        <v>4</v>
      </c>
    </row>
    <row r="236" spans="1:53" s="3" customFormat="1" ht="120" x14ac:dyDescent="0.25">
      <c r="A236" s="15">
        <v>234</v>
      </c>
      <c r="B236" s="15" t="s">
        <v>493</v>
      </c>
      <c r="C236" s="32">
        <v>6630761</v>
      </c>
      <c r="D236" s="34" t="s">
        <v>1765</v>
      </c>
      <c r="E236" s="16">
        <v>0.25</v>
      </c>
      <c r="F236" s="16"/>
      <c r="G236" s="16"/>
      <c r="H236" s="16" t="s">
        <v>508</v>
      </c>
      <c r="I236" s="16">
        <v>900</v>
      </c>
      <c r="J236" s="16"/>
      <c r="K236" s="16"/>
      <c r="L236" s="16"/>
      <c r="M236" s="35"/>
      <c r="N236" s="43">
        <v>48</v>
      </c>
      <c r="O236" s="17" t="s">
        <v>96</v>
      </c>
      <c r="P236" s="44" t="s">
        <v>516</v>
      </c>
      <c r="Q236" s="49" t="s">
        <v>24</v>
      </c>
      <c r="R236" s="18">
        <v>83</v>
      </c>
      <c r="S236" s="18"/>
      <c r="T236" s="50"/>
      <c r="U236" s="55">
        <v>80</v>
      </c>
      <c r="V236" s="19">
        <v>400</v>
      </c>
      <c r="W236" s="56">
        <v>470</v>
      </c>
      <c r="X236" s="61"/>
      <c r="Y236" s="20"/>
      <c r="Z236" s="20">
        <f>0.7*1000000</f>
        <v>700000</v>
      </c>
      <c r="AA236" s="20" t="s">
        <v>3414</v>
      </c>
      <c r="AB236" s="20"/>
      <c r="AC236" s="20">
        <v>3.7</v>
      </c>
      <c r="AD236" s="20"/>
      <c r="AE236" s="20">
        <v>9.9</v>
      </c>
      <c r="AF236" s="20"/>
      <c r="AG236" s="20"/>
      <c r="AH236" s="20"/>
      <c r="AI236" s="20"/>
      <c r="AJ236" s="62"/>
      <c r="AK236" s="67"/>
      <c r="AL236" s="21"/>
      <c r="AM236" s="21"/>
      <c r="AN236" s="68"/>
      <c r="AO236" s="72" t="s">
        <v>1182</v>
      </c>
      <c r="AP236" s="98" t="str" cm="1">
        <f t="array" aca="1" ref="AP236" ca="1">INDIRECT(ADDRESS(CELL("row", INDEX('Drugs properties'!$A:$A, MATCH($D236, 'Drugs properties'!$A:$A, 0), 0)), 2, 4, TRUE, "Drugs properties"))</f>
        <v>CC1C(C(CC(O1)OC2C(OC(CC2O)OC3C(OC(CC3O)OC4CCC5(C(C4)CCC6C5CC(C7(C6(CCC7C8=CC(=O)OC8)O)C)O)C)C)C)O)O</v>
      </c>
      <c r="AQ236" s="98" cm="1">
        <f t="array" aca="1" ref="AQ236" ca="1">INDIRECT(ADDRESS(CELL("row", INDEX('Drugs properties'!$A:$A, MATCH($D236, 'Drugs properties'!$A:$A, 0), 0)), 3, 4, TRUE, "Drugs properties"))</f>
        <v>780.94</v>
      </c>
      <c r="AR236" s="98" cm="1">
        <f t="array" aca="1" ref="AR236" ca="1">INDIRECT(ADDRESS(CELL("row", INDEX('Drugs properties'!$A:$A, MATCH($D236, 'Drugs properties'!$A:$A, 0), 0)), 4, 4, TRUE, "Drugs properties"))</f>
        <v>203.06</v>
      </c>
      <c r="AS236" s="98" cm="1">
        <f t="array" aca="1" ref="AS236" ca="1">INDIRECT(ADDRESS(CELL("row", INDEX('Drugs properties'!$A:$A, MATCH($D236, 'Drugs properties'!$A:$A, 0), 0)), 5, 4, TRUE, "Drugs properties"))</f>
        <v>1.87</v>
      </c>
      <c r="AT236" s="98" cm="1">
        <f t="array" aca="1" ref="AT236" ca="1">INDIRECT(ADDRESS(CELL("row", INDEX('Drugs properties'!$A:$A, MATCH($D236, 'Drugs properties'!$A:$A, 0), 0)), 6, 4, TRUE, "Drugs properties"))</f>
        <v>14</v>
      </c>
      <c r="AU236" s="98" cm="1">
        <f t="array" aca="1" ref="AU236" ca="1">INDIRECT(ADDRESS(CELL("row", INDEX('Drugs properties'!$A:$A, MATCH($D236, 'Drugs properties'!$A:$A, 0), 0)), 7, 4, TRUE, "Drugs properties"))</f>
        <v>6</v>
      </c>
      <c r="AV236" s="98" cm="1">
        <f t="array" aca="1" ref="AV236" ca="1">INDIRECT(ADDRESS(CELL("row", INDEX('Drugs properties'!$A:$A, MATCH($D236, 'Drugs properties'!$A:$A, 0), 0)), 8, 4, TRUE, "Drugs properties"))</f>
        <v>7</v>
      </c>
      <c r="AW236" s="98" cm="1">
        <f t="array" aca="1" ref="AW236" ca="1">INDIRECT(ADDRESS(CELL("row", INDEX('Drugs properties'!$A:$A, MATCH($D236, 'Drugs properties'!$A:$A, 0), 0)), 9, 4, TRUE, "Drugs properties"))</f>
        <v>55</v>
      </c>
      <c r="AX236" s="105" cm="1">
        <f t="array" aca="1" ref="AX236" ca="1">INDIRECT(ADDRESS(CELL("row", INDEX('Drugs properties'!$A:$A, MATCH($D236, 'Drugs properties'!$A:$A, 0), 0)), 11, 4, TRUE, "Drugs properties"))</f>
        <v>22420</v>
      </c>
      <c r="AY236" s="102" cm="1">
        <f t="array" aca="1" ref="AY236" ca="1">INDIRECT(ADDRESS(CELL("row", INDEX('Drugs properties'!$A:$A, MATCH($D236, 'Drugs properties'!$A:$A, 0), 0)), 12, 4, TRUE, "Drugs properties"))</f>
        <v>10060</v>
      </c>
      <c r="AZ236" s="102" cm="1">
        <f t="array" aca="1" ref="AZ236" ca="1">INDIRECT(ADDRESS(CELL("row", INDEX('Drugs properties'!$A:$A, MATCH($D236, 'Drugs properties'!$A:$A, 0), 0)), 13, 4, TRUE, "Drugs properties"))</f>
        <v>185</v>
      </c>
      <c r="BA236" s="109" cm="1">
        <f t="array" aca="1" ref="BA236" ca="1">INDIRECT(ADDRESS(CELL("row", INDEX('Drugs properties'!$A:$A, MATCH($D236, 'Drugs properties'!$A:$A, 0), 0)), 14, 4, TRUE, "Drugs properties"))</f>
        <v>18</v>
      </c>
    </row>
    <row r="237" spans="1:53" s="3" customFormat="1" ht="90" x14ac:dyDescent="0.25">
      <c r="A237" s="15">
        <v>235</v>
      </c>
      <c r="B237" s="15" t="s">
        <v>493</v>
      </c>
      <c r="C237" s="32">
        <v>6630761</v>
      </c>
      <c r="D237" s="34" t="s">
        <v>54</v>
      </c>
      <c r="E237" s="16">
        <v>800</v>
      </c>
      <c r="F237" s="16"/>
      <c r="G237" s="16"/>
      <c r="H237" s="16" t="s">
        <v>494</v>
      </c>
      <c r="I237" s="16">
        <v>0.25</v>
      </c>
      <c r="J237" s="16"/>
      <c r="K237" s="16"/>
      <c r="L237" s="16"/>
      <c r="M237" s="35"/>
      <c r="N237" s="43">
        <v>51</v>
      </c>
      <c r="O237" s="17" t="s">
        <v>96</v>
      </c>
      <c r="P237" s="44" t="s">
        <v>515</v>
      </c>
      <c r="Q237" s="49" t="s">
        <v>24</v>
      </c>
      <c r="R237" s="18">
        <v>76</v>
      </c>
      <c r="S237" s="18"/>
      <c r="T237" s="50"/>
      <c r="U237" s="55">
        <v>140</v>
      </c>
      <c r="V237" s="19">
        <v>460</v>
      </c>
      <c r="W237" s="56">
        <v>520</v>
      </c>
      <c r="X237" s="61"/>
      <c r="Y237" s="20"/>
      <c r="Z237" s="20">
        <f>1.2*1000</f>
        <v>1200</v>
      </c>
      <c r="AA237" s="20" t="s">
        <v>3417</v>
      </c>
      <c r="AB237" s="20"/>
      <c r="AC237" s="20">
        <v>4.0999999999999996</v>
      </c>
      <c r="AD237" s="20"/>
      <c r="AE237" s="20">
        <v>9.5</v>
      </c>
      <c r="AF237" s="20"/>
      <c r="AG237" s="20"/>
      <c r="AH237" s="20"/>
      <c r="AI237" s="20"/>
      <c r="AJ237" s="62"/>
      <c r="AK237" s="67"/>
      <c r="AL237" s="21"/>
      <c r="AM237" s="21"/>
      <c r="AN237" s="68"/>
      <c r="AO237" s="72" t="s">
        <v>1183</v>
      </c>
      <c r="AP237" s="98" t="str" cm="1">
        <f t="array" aca="1" ref="AP237" ca="1">INDIRECT(ADDRESS(CELL("row", INDEX('Drugs properties'!$A:$A, MATCH($D237, 'Drugs properties'!$A:$A, 0), 0)), 2, 4, TRUE, "Drugs properties"))</f>
        <v>COC1=CC2=C(C=CN=C2C=C1)C(C3CC4CCN3CC4C=C)O</v>
      </c>
      <c r="AQ237" s="98" cm="1">
        <f t="array" aca="1" ref="AQ237" ca="1">INDIRECT(ADDRESS(CELL("row", INDEX('Drugs properties'!$A:$A, MATCH($D237, 'Drugs properties'!$A:$A, 0), 0)), 3, 4, TRUE, "Drugs properties"))</f>
        <v>324.42</v>
      </c>
      <c r="AR237" s="98" cm="1">
        <f t="array" aca="1" ref="AR237" ca="1">INDIRECT(ADDRESS(CELL("row", INDEX('Drugs properties'!$A:$A, MATCH($D237, 'Drugs properties'!$A:$A, 0), 0)), 4, 4, TRUE, "Drugs properties"))</f>
        <v>45.59</v>
      </c>
      <c r="AS237" s="98" cm="1">
        <f t="array" aca="1" ref="AS237" ca="1">INDIRECT(ADDRESS(CELL("row", INDEX('Drugs properties'!$A:$A, MATCH($D237, 'Drugs properties'!$A:$A, 0), 0)), 5, 4, TRUE, "Drugs properties"))</f>
        <v>2.81</v>
      </c>
      <c r="AT237" s="98" cm="1">
        <f t="array" aca="1" ref="AT237" ca="1">INDIRECT(ADDRESS(CELL("row", INDEX('Drugs properties'!$A:$A, MATCH($D237, 'Drugs properties'!$A:$A, 0), 0)), 6, 4, TRUE, "Drugs properties"))</f>
        <v>4</v>
      </c>
      <c r="AU237" s="98" cm="1">
        <f t="array" aca="1" ref="AU237" ca="1">INDIRECT(ADDRESS(CELL("row", INDEX('Drugs properties'!$A:$A, MATCH($D237, 'Drugs properties'!$A:$A, 0), 0)), 7, 4, TRUE, "Drugs properties"))</f>
        <v>1</v>
      </c>
      <c r="AV237" s="98" cm="1">
        <f t="array" aca="1" ref="AV237" ca="1">INDIRECT(ADDRESS(CELL("row", INDEX('Drugs properties'!$A:$A, MATCH($D237, 'Drugs properties'!$A:$A, 0), 0)), 8, 4, TRUE, "Drugs properties"))</f>
        <v>4</v>
      </c>
      <c r="AW237" s="98" cm="1">
        <f t="array" aca="1" ref="AW237" ca="1">INDIRECT(ADDRESS(CELL("row", INDEX('Drugs properties'!$A:$A, MATCH($D237, 'Drugs properties'!$A:$A, 0), 0)), 9, 4, TRUE, "Drugs properties"))</f>
        <v>24</v>
      </c>
      <c r="AX237" s="105" cm="1">
        <f t="array" aca="1" ref="AX237" ca="1">INDIRECT(ADDRESS(CELL("row", INDEX('Drugs properties'!$A:$A, MATCH($D237, 'Drugs properties'!$A:$A, 0), 0)), 11, 4, TRUE, "Drugs properties"))</f>
        <v>819</v>
      </c>
      <c r="AY237" s="102" cm="1">
        <f t="array" aca="1" ref="AY237" ca="1">INDIRECT(ADDRESS(CELL("row", INDEX('Drugs properties'!$A:$A, MATCH($D237, 'Drugs properties'!$A:$A, 0), 0)), 12, 4, TRUE, "Drugs properties"))</f>
        <v>189</v>
      </c>
      <c r="AZ237" s="102" cm="1">
        <f t="array" aca="1" ref="AZ237" ca="1">INDIRECT(ADDRESS(CELL("row", INDEX('Drugs properties'!$A:$A, MATCH($D237, 'Drugs properties'!$A:$A, 0), 0)), 13, 4, TRUE, "Drugs properties"))</f>
        <v>23</v>
      </c>
      <c r="BA237" s="109" cm="1">
        <f t="array" aca="1" ref="BA237" ca="1">INDIRECT(ADDRESS(CELL("row", INDEX('Drugs properties'!$A:$A, MATCH($D237, 'Drugs properties'!$A:$A, 0), 0)), 14, 4, TRUE, "Drugs properties"))</f>
        <v>4</v>
      </c>
    </row>
    <row r="238" spans="1:53" s="3" customFormat="1" ht="60" x14ac:dyDescent="0.25">
      <c r="A238" s="15">
        <v>236</v>
      </c>
      <c r="B238" s="15" t="s">
        <v>519</v>
      </c>
      <c r="C238" s="32">
        <v>11762558</v>
      </c>
      <c r="D238" s="80" t="s">
        <v>65</v>
      </c>
      <c r="E238" s="16">
        <v>9</v>
      </c>
      <c r="F238" s="16" t="s">
        <v>1645</v>
      </c>
      <c r="G238" s="16" t="s">
        <v>26</v>
      </c>
      <c r="H238" s="16"/>
      <c r="I238" s="16"/>
      <c r="J238" s="16"/>
      <c r="K238" s="16"/>
      <c r="L238" s="16"/>
      <c r="M238" s="35"/>
      <c r="N238" s="43">
        <v>45</v>
      </c>
      <c r="O238" s="17" t="s">
        <v>96</v>
      </c>
      <c r="P238" s="44"/>
      <c r="Q238" s="49"/>
      <c r="R238" s="18"/>
      <c r="S238" s="18"/>
      <c r="T238" s="50"/>
      <c r="U238" s="55"/>
      <c r="V238" s="19"/>
      <c r="W238" s="56">
        <v>638</v>
      </c>
      <c r="X238" s="61"/>
      <c r="Y238" s="20"/>
      <c r="Z238" s="20"/>
      <c r="AA238" s="20"/>
      <c r="AB238" s="20"/>
      <c r="AC238" s="20"/>
      <c r="AD238" s="20"/>
      <c r="AE238" s="20"/>
      <c r="AF238" s="20"/>
      <c r="AG238" s="20"/>
      <c r="AH238" s="20"/>
      <c r="AI238" s="20"/>
      <c r="AJ238" s="62"/>
      <c r="AK238" s="67"/>
      <c r="AL238" s="21"/>
      <c r="AM238" s="21"/>
      <c r="AN238" s="68"/>
      <c r="AO238" s="72" t="s">
        <v>1184</v>
      </c>
      <c r="AP238" s="98" t="str" cm="1">
        <f t="array" aca="1" ref="AP238" ca="1">INDIRECT(ADDRESS(CELL("row", INDEX('Drugs properties'!$A:$A, MATCH($D238, 'Drugs properties'!$A:$A, 0), 0)), 2, 4, TRUE, "Drugs properties"))</f>
        <v>C1CN(CCC1(C2=CC=C(C=C2)Cl)O)CCCC(=O)C3=CC=C(C=C3)F</v>
      </c>
      <c r="AQ238" s="98" cm="1">
        <f t="array" aca="1" ref="AQ238" ca="1">INDIRECT(ADDRESS(CELL("row", INDEX('Drugs properties'!$A:$A, MATCH($D238, 'Drugs properties'!$A:$A, 0), 0)), 3, 4, TRUE, "Drugs properties"))</f>
        <v>375.86</v>
      </c>
      <c r="AR238" s="98" cm="1">
        <f t="array" aca="1" ref="AR238" ca="1">INDIRECT(ADDRESS(CELL("row", INDEX('Drugs properties'!$A:$A, MATCH($D238, 'Drugs properties'!$A:$A, 0), 0)), 4, 4, TRUE, "Drugs properties"))</f>
        <v>40.54</v>
      </c>
      <c r="AS238" s="98" cm="1">
        <f t="array" aca="1" ref="AS238" ca="1">INDIRECT(ADDRESS(CELL("row", INDEX('Drugs properties'!$A:$A, MATCH($D238, 'Drugs properties'!$A:$A, 0), 0)), 5, 4, TRUE, "Drugs properties"))</f>
        <v>4.22</v>
      </c>
      <c r="AT238" s="98" cm="1">
        <f t="array" aca="1" ref="AT238" ca="1">INDIRECT(ADDRESS(CELL("row", INDEX('Drugs properties'!$A:$A, MATCH($D238, 'Drugs properties'!$A:$A, 0), 0)), 6, 4, TRUE, "Drugs properties"))</f>
        <v>4</v>
      </c>
      <c r="AU238" s="98" cm="1">
        <f t="array" aca="1" ref="AU238" ca="1">INDIRECT(ADDRESS(CELL("row", INDEX('Drugs properties'!$A:$A, MATCH($D238, 'Drugs properties'!$A:$A, 0), 0)), 7, 4, TRUE, "Drugs properties"))</f>
        <v>1</v>
      </c>
      <c r="AV238" s="98" cm="1">
        <f t="array" aca="1" ref="AV238" ca="1">INDIRECT(ADDRESS(CELL("row", INDEX('Drugs properties'!$A:$A, MATCH($D238, 'Drugs properties'!$A:$A, 0), 0)), 8, 4, TRUE, "Drugs properties"))</f>
        <v>6</v>
      </c>
      <c r="AW238" s="98" cm="1">
        <f t="array" aca="1" ref="AW238" ca="1">INDIRECT(ADDRESS(CELL("row", INDEX('Drugs properties'!$A:$A, MATCH($D238, 'Drugs properties'!$A:$A, 0), 0)), 9, 4, TRUE, "Drugs properties"))</f>
        <v>26</v>
      </c>
      <c r="AX238" s="105" cm="1">
        <f t="array" aca="1" ref="AX238" ca="1">INDIRECT(ADDRESS(CELL("row", INDEX('Drugs properties'!$A:$A, MATCH($D238, 'Drugs properties'!$A:$A, 0), 0)), 11, 4, TRUE, "Drugs properties"))</f>
        <v>24265</v>
      </c>
      <c r="AY238" s="102" cm="1">
        <f t="array" aca="1" ref="AY238" ca="1">INDIRECT(ADDRESS(CELL("row", INDEX('Drugs properties'!$A:$A, MATCH($D238, 'Drugs properties'!$A:$A, 0), 0)), 12, 4, TRUE, "Drugs properties"))</f>
        <v>2825</v>
      </c>
      <c r="AZ238" s="102" cm="1">
        <f t="array" aca="1" ref="AZ238" ca="1">INDIRECT(ADDRESS(CELL("row", INDEX('Drugs properties'!$A:$A, MATCH($D238, 'Drugs properties'!$A:$A, 0), 0)), 13, 4, TRUE, "Drugs properties"))</f>
        <v>239</v>
      </c>
      <c r="BA238" s="109" cm="1">
        <f t="array" aca="1" ref="BA238" ca="1">INDIRECT(ADDRESS(CELL("row", INDEX('Drugs properties'!$A:$A, MATCH($D238, 'Drugs properties'!$A:$A, 0), 0)), 14, 4, TRUE, "Drugs properties"))</f>
        <v>35</v>
      </c>
    </row>
    <row r="239" spans="1:53" s="3" customFormat="1" ht="60" x14ac:dyDescent="0.25">
      <c r="A239" s="15">
        <v>237</v>
      </c>
      <c r="B239" s="15" t="s">
        <v>519</v>
      </c>
      <c r="C239" s="32">
        <v>11762558</v>
      </c>
      <c r="D239" s="80" t="s">
        <v>65</v>
      </c>
      <c r="E239" s="16"/>
      <c r="F239" s="16" t="s">
        <v>3195</v>
      </c>
      <c r="G239" s="16" t="s">
        <v>26</v>
      </c>
      <c r="H239" s="16"/>
      <c r="I239" s="16"/>
      <c r="J239" s="16"/>
      <c r="K239" s="16"/>
      <c r="L239" s="16"/>
      <c r="M239" s="35"/>
      <c r="N239" s="43">
        <v>75</v>
      </c>
      <c r="O239" s="17" t="s">
        <v>100</v>
      </c>
      <c r="P239" s="44"/>
      <c r="Q239" s="49"/>
      <c r="R239" s="18"/>
      <c r="S239" s="18"/>
      <c r="T239" s="50"/>
      <c r="U239" s="55"/>
      <c r="V239" s="19"/>
      <c r="W239" s="56">
        <v>567</v>
      </c>
      <c r="X239" s="61"/>
      <c r="Y239" s="20"/>
      <c r="Z239" s="20"/>
      <c r="AA239" s="20"/>
      <c r="AB239" s="20"/>
      <c r="AC239" s="20"/>
      <c r="AD239" s="20"/>
      <c r="AE239" s="20"/>
      <c r="AF239" s="20"/>
      <c r="AG239" s="20"/>
      <c r="AH239" s="20"/>
      <c r="AI239" s="20"/>
      <c r="AJ239" s="62"/>
      <c r="AK239" s="67"/>
      <c r="AL239" s="21"/>
      <c r="AM239" s="21"/>
      <c r="AN239" s="68"/>
      <c r="AO239" s="72" t="s">
        <v>1185</v>
      </c>
      <c r="AP239" s="98" t="str" cm="1">
        <f t="array" aca="1" ref="AP239" ca="1">INDIRECT(ADDRESS(CELL("row", INDEX('Drugs properties'!$A:$A, MATCH($D239, 'Drugs properties'!$A:$A, 0), 0)), 2, 4, TRUE, "Drugs properties"))</f>
        <v>C1CN(CCC1(C2=CC=C(C=C2)Cl)O)CCCC(=O)C3=CC=C(C=C3)F</v>
      </c>
      <c r="AQ239" s="98" cm="1">
        <f t="array" aca="1" ref="AQ239" ca="1">INDIRECT(ADDRESS(CELL("row", INDEX('Drugs properties'!$A:$A, MATCH($D239, 'Drugs properties'!$A:$A, 0), 0)), 3, 4, TRUE, "Drugs properties"))</f>
        <v>375.86</v>
      </c>
      <c r="AR239" s="98" cm="1">
        <f t="array" aca="1" ref="AR239" ca="1">INDIRECT(ADDRESS(CELL("row", INDEX('Drugs properties'!$A:$A, MATCH($D239, 'Drugs properties'!$A:$A, 0), 0)), 4, 4, TRUE, "Drugs properties"))</f>
        <v>40.54</v>
      </c>
      <c r="AS239" s="98" cm="1">
        <f t="array" aca="1" ref="AS239" ca="1">INDIRECT(ADDRESS(CELL("row", INDEX('Drugs properties'!$A:$A, MATCH($D239, 'Drugs properties'!$A:$A, 0), 0)), 5, 4, TRUE, "Drugs properties"))</f>
        <v>4.22</v>
      </c>
      <c r="AT239" s="98" cm="1">
        <f t="array" aca="1" ref="AT239" ca="1">INDIRECT(ADDRESS(CELL("row", INDEX('Drugs properties'!$A:$A, MATCH($D239, 'Drugs properties'!$A:$A, 0), 0)), 6, 4, TRUE, "Drugs properties"))</f>
        <v>4</v>
      </c>
      <c r="AU239" s="98" cm="1">
        <f t="array" aca="1" ref="AU239" ca="1">INDIRECT(ADDRESS(CELL("row", INDEX('Drugs properties'!$A:$A, MATCH($D239, 'Drugs properties'!$A:$A, 0), 0)), 7, 4, TRUE, "Drugs properties"))</f>
        <v>1</v>
      </c>
      <c r="AV239" s="98" cm="1">
        <f t="array" aca="1" ref="AV239" ca="1">INDIRECT(ADDRESS(CELL("row", INDEX('Drugs properties'!$A:$A, MATCH($D239, 'Drugs properties'!$A:$A, 0), 0)), 8, 4, TRUE, "Drugs properties"))</f>
        <v>6</v>
      </c>
      <c r="AW239" s="98" cm="1">
        <f t="array" aca="1" ref="AW239" ca="1">INDIRECT(ADDRESS(CELL("row", INDEX('Drugs properties'!$A:$A, MATCH($D239, 'Drugs properties'!$A:$A, 0), 0)), 9, 4, TRUE, "Drugs properties"))</f>
        <v>26</v>
      </c>
      <c r="AX239" s="105" cm="1">
        <f t="array" aca="1" ref="AX239" ca="1">INDIRECT(ADDRESS(CELL("row", INDEX('Drugs properties'!$A:$A, MATCH($D239, 'Drugs properties'!$A:$A, 0), 0)), 11, 4, TRUE, "Drugs properties"))</f>
        <v>24265</v>
      </c>
      <c r="AY239" s="102" cm="1">
        <f t="array" aca="1" ref="AY239" ca="1">INDIRECT(ADDRESS(CELL("row", INDEX('Drugs properties'!$A:$A, MATCH($D239, 'Drugs properties'!$A:$A, 0), 0)), 12, 4, TRUE, "Drugs properties"))</f>
        <v>2825</v>
      </c>
      <c r="AZ239" s="102" cm="1">
        <f t="array" aca="1" ref="AZ239" ca="1">INDIRECT(ADDRESS(CELL("row", INDEX('Drugs properties'!$A:$A, MATCH($D239, 'Drugs properties'!$A:$A, 0), 0)), 13, 4, TRUE, "Drugs properties"))</f>
        <v>239</v>
      </c>
      <c r="BA239" s="109" cm="1">
        <f t="array" aca="1" ref="BA239" ca="1">INDIRECT(ADDRESS(CELL("row", INDEX('Drugs properties'!$A:$A, MATCH($D239, 'Drugs properties'!$A:$A, 0), 0)), 14, 4, TRUE, "Drugs properties"))</f>
        <v>35</v>
      </c>
    </row>
    <row r="240" spans="1:53" s="3" customFormat="1" ht="60" x14ac:dyDescent="0.25">
      <c r="A240" s="15">
        <v>238</v>
      </c>
      <c r="B240" s="15" t="s">
        <v>519</v>
      </c>
      <c r="C240" s="32">
        <v>11762558</v>
      </c>
      <c r="D240" s="80" t="s">
        <v>65</v>
      </c>
      <c r="E240" s="16">
        <v>70</v>
      </c>
      <c r="F240" s="16" t="s">
        <v>3196</v>
      </c>
      <c r="G240" s="16" t="s">
        <v>26</v>
      </c>
      <c r="H240" s="16"/>
      <c r="I240" s="16"/>
      <c r="J240" s="16"/>
      <c r="K240" s="16"/>
      <c r="L240" s="16"/>
      <c r="M240" s="35"/>
      <c r="N240" s="43">
        <v>71</v>
      </c>
      <c r="O240" s="17" t="s">
        <v>96</v>
      </c>
      <c r="P240" s="44"/>
      <c r="Q240" s="49"/>
      <c r="R240" s="18"/>
      <c r="S240" s="18"/>
      <c r="T240" s="50"/>
      <c r="U240" s="55"/>
      <c r="V240" s="19"/>
      <c r="W240" s="56">
        <v>521</v>
      </c>
      <c r="X240" s="61"/>
      <c r="Y240" s="20"/>
      <c r="Z240" s="20"/>
      <c r="AA240" s="20"/>
      <c r="AB240" s="20"/>
      <c r="AC240" s="20"/>
      <c r="AD240" s="20"/>
      <c r="AE240" s="20"/>
      <c r="AF240" s="20"/>
      <c r="AG240" s="20"/>
      <c r="AH240" s="20"/>
      <c r="AI240" s="20"/>
      <c r="AJ240" s="62"/>
      <c r="AK240" s="67"/>
      <c r="AL240" s="21"/>
      <c r="AM240" s="21"/>
      <c r="AN240" s="68"/>
      <c r="AO240" s="72" t="s">
        <v>1186</v>
      </c>
      <c r="AP240" s="98" t="str" cm="1">
        <f t="array" aca="1" ref="AP240" ca="1">INDIRECT(ADDRESS(CELL("row", INDEX('Drugs properties'!$A:$A, MATCH($D240, 'Drugs properties'!$A:$A, 0), 0)), 2, 4, TRUE, "Drugs properties"))</f>
        <v>C1CN(CCC1(C2=CC=C(C=C2)Cl)O)CCCC(=O)C3=CC=C(C=C3)F</v>
      </c>
      <c r="AQ240" s="98" cm="1">
        <f t="array" aca="1" ref="AQ240" ca="1">INDIRECT(ADDRESS(CELL("row", INDEX('Drugs properties'!$A:$A, MATCH($D240, 'Drugs properties'!$A:$A, 0), 0)), 3, 4, TRUE, "Drugs properties"))</f>
        <v>375.86</v>
      </c>
      <c r="AR240" s="98" cm="1">
        <f t="array" aca="1" ref="AR240" ca="1">INDIRECT(ADDRESS(CELL("row", INDEX('Drugs properties'!$A:$A, MATCH($D240, 'Drugs properties'!$A:$A, 0), 0)), 4, 4, TRUE, "Drugs properties"))</f>
        <v>40.54</v>
      </c>
      <c r="AS240" s="98" cm="1">
        <f t="array" aca="1" ref="AS240" ca="1">INDIRECT(ADDRESS(CELL("row", INDEX('Drugs properties'!$A:$A, MATCH($D240, 'Drugs properties'!$A:$A, 0), 0)), 5, 4, TRUE, "Drugs properties"))</f>
        <v>4.22</v>
      </c>
      <c r="AT240" s="98" cm="1">
        <f t="array" aca="1" ref="AT240" ca="1">INDIRECT(ADDRESS(CELL("row", INDEX('Drugs properties'!$A:$A, MATCH($D240, 'Drugs properties'!$A:$A, 0), 0)), 6, 4, TRUE, "Drugs properties"))</f>
        <v>4</v>
      </c>
      <c r="AU240" s="98" cm="1">
        <f t="array" aca="1" ref="AU240" ca="1">INDIRECT(ADDRESS(CELL("row", INDEX('Drugs properties'!$A:$A, MATCH($D240, 'Drugs properties'!$A:$A, 0), 0)), 7, 4, TRUE, "Drugs properties"))</f>
        <v>1</v>
      </c>
      <c r="AV240" s="98" cm="1">
        <f t="array" aca="1" ref="AV240" ca="1">INDIRECT(ADDRESS(CELL("row", INDEX('Drugs properties'!$A:$A, MATCH($D240, 'Drugs properties'!$A:$A, 0), 0)), 8, 4, TRUE, "Drugs properties"))</f>
        <v>6</v>
      </c>
      <c r="AW240" s="98" cm="1">
        <f t="array" aca="1" ref="AW240" ca="1">INDIRECT(ADDRESS(CELL("row", INDEX('Drugs properties'!$A:$A, MATCH($D240, 'Drugs properties'!$A:$A, 0), 0)), 9, 4, TRUE, "Drugs properties"))</f>
        <v>26</v>
      </c>
      <c r="AX240" s="105" cm="1">
        <f t="array" aca="1" ref="AX240" ca="1">INDIRECT(ADDRESS(CELL("row", INDEX('Drugs properties'!$A:$A, MATCH($D240, 'Drugs properties'!$A:$A, 0), 0)), 11, 4, TRUE, "Drugs properties"))</f>
        <v>24265</v>
      </c>
      <c r="AY240" s="102" cm="1">
        <f t="array" aca="1" ref="AY240" ca="1">INDIRECT(ADDRESS(CELL("row", INDEX('Drugs properties'!$A:$A, MATCH($D240, 'Drugs properties'!$A:$A, 0), 0)), 12, 4, TRUE, "Drugs properties"))</f>
        <v>2825</v>
      </c>
      <c r="AZ240" s="102" cm="1">
        <f t="array" aca="1" ref="AZ240" ca="1">INDIRECT(ADDRESS(CELL("row", INDEX('Drugs properties'!$A:$A, MATCH($D240, 'Drugs properties'!$A:$A, 0), 0)), 13, 4, TRUE, "Drugs properties"))</f>
        <v>239</v>
      </c>
      <c r="BA240" s="109" cm="1">
        <f t="array" aca="1" ref="BA240" ca="1">INDIRECT(ADDRESS(CELL("row", INDEX('Drugs properties'!$A:$A, MATCH($D240, 'Drugs properties'!$A:$A, 0), 0)), 14, 4, TRUE, "Drugs properties"))</f>
        <v>35</v>
      </c>
    </row>
    <row r="241" spans="1:53" s="3" customFormat="1" ht="60" x14ac:dyDescent="0.25">
      <c r="A241" s="15">
        <v>239</v>
      </c>
      <c r="B241" s="15" t="s">
        <v>519</v>
      </c>
      <c r="C241" s="32">
        <v>11762558</v>
      </c>
      <c r="D241" s="80" t="s">
        <v>65</v>
      </c>
      <c r="E241" s="16">
        <v>400</v>
      </c>
      <c r="F241" s="16" t="s">
        <v>3197</v>
      </c>
      <c r="G241" s="16" t="s">
        <v>26</v>
      </c>
      <c r="H241" s="16"/>
      <c r="I241" s="16"/>
      <c r="J241" s="16"/>
      <c r="K241" s="16"/>
      <c r="L241" s="16"/>
      <c r="M241" s="35"/>
      <c r="N241" s="43">
        <v>47</v>
      </c>
      <c r="O241" s="17" t="s">
        <v>96</v>
      </c>
      <c r="P241" s="44"/>
      <c r="Q241" s="49"/>
      <c r="R241" s="18"/>
      <c r="S241" s="18"/>
      <c r="T241" s="50"/>
      <c r="U241" s="55"/>
      <c r="V241" s="19"/>
      <c r="W241" s="56">
        <v>574</v>
      </c>
      <c r="X241" s="61"/>
      <c r="Y241" s="20"/>
      <c r="Z241" s="20"/>
      <c r="AA241" s="20"/>
      <c r="AB241" s="20"/>
      <c r="AC241" s="20"/>
      <c r="AD241" s="20"/>
      <c r="AE241" s="20"/>
      <c r="AF241" s="20"/>
      <c r="AG241" s="20"/>
      <c r="AH241" s="20"/>
      <c r="AI241" s="20"/>
      <c r="AJ241" s="62"/>
      <c r="AK241" s="67"/>
      <c r="AL241" s="21"/>
      <c r="AM241" s="21"/>
      <c r="AN241" s="68"/>
      <c r="AO241" s="72" t="s">
        <v>1187</v>
      </c>
      <c r="AP241" s="98" t="str" cm="1">
        <f t="array" aca="1" ref="AP241" ca="1">INDIRECT(ADDRESS(CELL("row", INDEX('Drugs properties'!$A:$A, MATCH($D241, 'Drugs properties'!$A:$A, 0), 0)), 2, 4, TRUE, "Drugs properties"))</f>
        <v>C1CN(CCC1(C2=CC=C(C=C2)Cl)O)CCCC(=O)C3=CC=C(C=C3)F</v>
      </c>
      <c r="AQ241" s="98" cm="1">
        <f t="array" aca="1" ref="AQ241" ca="1">INDIRECT(ADDRESS(CELL("row", INDEX('Drugs properties'!$A:$A, MATCH($D241, 'Drugs properties'!$A:$A, 0), 0)), 3, 4, TRUE, "Drugs properties"))</f>
        <v>375.86</v>
      </c>
      <c r="AR241" s="98" cm="1">
        <f t="array" aca="1" ref="AR241" ca="1">INDIRECT(ADDRESS(CELL("row", INDEX('Drugs properties'!$A:$A, MATCH($D241, 'Drugs properties'!$A:$A, 0), 0)), 4, 4, TRUE, "Drugs properties"))</f>
        <v>40.54</v>
      </c>
      <c r="AS241" s="98" cm="1">
        <f t="array" aca="1" ref="AS241" ca="1">INDIRECT(ADDRESS(CELL("row", INDEX('Drugs properties'!$A:$A, MATCH($D241, 'Drugs properties'!$A:$A, 0), 0)), 5, 4, TRUE, "Drugs properties"))</f>
        <v>4.22</v>
      </c>
      <c r="AT241" s="98" cm="1">
        <f t="array" aca="1" ref="AT241" ca="1">INDIRECT(ADDRESS(CELL("row", INDEX('Drugs properties'!$A:$A, MATCH($D241, 'Drugs properties'!$A:$A, 0), 0)), 6, 4, TRUE, "Drugs properties"))</f>
        <v>4</v>
      </c>
      <c r="AU241" s="98" cm="1">
        <f t="array" aca="1" ref="AU241" ca="1">INDIRECT(ADDRESS(CELL("row", INDEX('Drugs properties'!$A:$A, MATCH($D241, 'Drugs properties'!$A:$A, 0), 0)), 7, 4, TRUE, "Drugs properties"))</f>
        <v>1</v>
      </c>
      <c r="AV241" s="98" cm="1">
        <f t="array" aca="1" ref="AV241" ca="1">INDIRECT(ADDRESS(CELL("row", INDEX('Drugs properties'!$A:$A, MATCH($D241, 'Drugs properties'!$A:$A, 0), 0)), 8, 4, TRUE, "Drugs properties"))</f>
        <v>6</v>
      </c>
      <c r="AW241" s="98" cm="1">
        <f t="array" aca="1" ref="AW241" ca="1">INDIRECT(ADDRESS(CELL("row", INDEX('Drugs properties'!$A:$A, MATCH($D241, 'Drugs properties'!$A:$A, 0), 0)), 9, 4, TRUE, "Drugs properties"))</f>
        <v>26</v>
      </c>
      <c r="AX241" s="105" cm="1">
        <f t="array" aca="1" ref="AX241" ca="1">INDIRECT(ADDRESS(CELL("row", INDEX('Drugs properties'!$A:$A, MATCH($D241, 'Drugs properties'!$A:$A, 0), 0)), 11, 4, TRUE, "Drugs properties"))</f>
        <v>24265</v>
      </c>
      <c r="AY241" s="102" cm="1">
        <f t="array" aca="1" ref="AY241" ca="1">INDIRECT(ADDRESS(CELL("row", INDEX('Drugs properties'!$A:$A, MATCH($D241, 'Drugs properties'!$A:$A, 0), 0)), 12, 4, TRUE, "Drugs properties"))</f>
        <v>2825</v>
      </c>
      <c r="AZ241" s="102" cm="1">
        <f t="array" aca="1" ref="AZ241" ca="1">INDIRECT(ADDRESS(CELL("row", INDEX('Drugs properties'!$A:$A, MATCH($D241, 'Drugs properties'!$A:$A, 0), 0)), 13, 4, TRUE, "Drugs properties"))</f>
        <v>239</v>
      </c>
      <c r="BA241" s="109" cm="1">
        <f t="array" aca="1" ref="BA241" ca="1">INDIRECT(ADDRESS(CELL("row", INDEX('Drugs properties'!$A:$A, MATCH($D241, 'Drugs properties'!$A:$A, 0), 0)), 14, 4, TRUE, "Drugs properties"))</f>
        <v>35</v>
      </c>
    </row>
    <row r="242" spans="1:53" s="3" customFormat="1" ht="60" x14ac:dyDescent="0.25">
      <c r="A242" s="15">
        <v>240</v>
      </c>
      <c r="B242" s="15" t="s">
        <v>519</v>
      </c>
      <c r="C242" s="32">
        <v>11762558</v>
      </c>
      <c r="D242" s="80" t="s">
        <v>65</v>
      </c>
      <c r="E242" s="16">
        <v>35</v>
      </c>
      <c r="F242" s="16" t="s">
        <v>3198</v>
      </c>
      <c r="G242" s="16" t="s">
        <v>26</v>
      </c>
      <c r="H242" s="16"/>
      <c r="I242" s="16"/>
      <c r="J242" s="16"/>
      <c r="K242" s="16"/>
      <c r="L242" s="16"/>
      <c r="M242" s="35"/>
      <c r="N242" s="43">
        <v>40</v>
      </c>
      <c r="O242" s="17" t="s">
        <v>96</v>
      </c>
      <c r="P242" s="44"/>
      <c r="Q242" s="49"/>
      <c r="R242" s="18"/>
      <c r="S242" s="18"/>
      <c r="T242" s="50"/>
      <c r="U242" s="55"/>
      <c r="V242" s="19"/>
      <c r="W242" s="56">
        <v>679</v>
      </c>
      <c r="X242" s="61"/>
      <c r="Y242" s="20"/>
      <c r="Z242" s="20"/>
      <c r="AA242" s="20"/>
      <c r="AB242" s="20"/>
      <c r="AC242" s="20"/>
      <c r="AD242" s="20"/>
      <c r="AE242" s="20"/>
      <c r="AF242" s="20"/>
      <c r="AG242" s="20"/>
      <c r="AH242" s="20"/>
      <c r="AI242" s="20"/>
      <c r="AJ242" s="62"/>
      <c r="AK242" s="67"/>
      <c r="AL242" s="21"/>
      <c r="AM242" s="21"/>
      <c r="AN242" s="68"/>
      <c r="AO242" s="72" t="s">
        <v>1188</v>
      </c>
      <c r="AP242" s="98" t="str" cm="1">
        <f t="array" aca="1" ref="AP242" ca="1">INDIRECT(ADDRESS(CELL("row", INDEX('Drugs properties'!$A:$A, MATCH($D242, 'Drugs properties'!$A:$A, 0), 0)), 2, 4, TRUE, "Drugs properties"))</f>
        <v>C1CN(CCC1(C2=CC=C(C=C2)Cl)O)CCCC(=O)C3=CC=C(C=C3)F</v>
      </c>
      <c r="AQ242" s="98" cm="1">
        <f t="array" aca="1" ref="AQ242" ca="1">INDIRECT(ADDRESS(CELL("row", INDEX('Drugs properties'!$A:$A, MATCH($D242, 'Drugs properties'!$A:$A, 0), 0)), 3, 4, TRUE, "Drugs properties"))</f>
        <v>375.86</v>
      </c>
      <c r="AR242" s="98" cm="1">
        <f t="array" aca="1" ref="AR242" ca="1">INDIRECT(ADDRESS(CELL("row", INDEX('Drugs properties'!$A:$A, MATCH($D242, 'Drugs properties'!$A:$A, 0), 0)), 4, 4, TRUE, "Drugs properties"))</f>
        <v>40.54</v>
      </c>
      <c r="AS242" s="98" cm="1">
        <f t="array" aca="1" ref="AS242" ca="1">INDIRECT(ADDRESS(CELL("row", INDEX('Drugs properties'!$A:$A, MATCH($D242, 'Drugs properties'!$A:$A, 0), 0)), 5, 4, TRUE, "Drugs properties"))</f>
        <v>4.22</v>
      </c>
      <c r="AT242" s="98" cm="1">
        <f t="array" aca="1" ref="AT242" ca="1">INDIRECT(ADDRESS(CELL("row", INDEX('Drugs properties'!$A:$A, MATCH($D242, 'Drugs properties'!$A:$A, 0), 0)), 6, 4, TRUE, "Drugs properties"))</f>
        <v>4</v>
      </c>
      <c r="AU242" s="98" cm="1">
        <f t="array" aca="1" ref="AU242" ca="1">INDIRECT(ADDRESS(CELL("row", INDEX('Drugs properties'!$A:$A, MATCH($D242, 'Drugs properties'!$A:$A, 0), 0)), 7, 4, TRUE, "Drugs properties"))</f>
        <v>1</v>
      </c>
      <c r="AV242" s="98" cm="1">
        <f t="array" aca="1" ref="AV242" ca="1">INDIRECT(ADDRESS(CELL("row", INDEX('Drugs properties'!$A:$A, MATCH($D242, 'Drugs properties'!$A:$A, 0), 0)), 8, 4, TRUE, "Drugs properties"))</f>
        <v>6</v>
      </c>
      <c r="AW242" s="98" cm="1">
        <f t="array" aca="1" ref="AW242" ca="1">INDIRECT(ADDRESS(CELL("row", INDEX('Drugs properties'!$A:$A, MATCH($D242, 'Drugs properties'!$A:$A, 0), 0)), 9, 4, TRUE, "Drugs properties"))</f>
        <v>26</v>
      </c>
      <c r="AX242" s="105" cm="1">
        <f t="array" aca="1" ref="AX242" ca="1">INDIRECT(ADDRESS(CELL("row", INDEX('Drugs properties'!$A:$A, MATCH($D242, 'Drugs properties'!$A:$A, 0), 0)), 11, 4, TRUE, "Drugs properties"))</f>
        <v>24265</v>
      </c>
      <c r="AY242" s="102" cm="1">
        <f t="array" aca="1" ref="AY242" ca="1">INDIRECT(ADDRESS(CELL("row", INDEX('Drugs properties'!$A:$A, MATCH($D242, 'Drugs properties'!$A:$A, 0), 0)), 12, 4, TRUE, "Drugs properties"))</f>
        <v>2825</v>
      </c>
      <c r="AZ242" s="102" cm="1">
        <f t="array" aca="1" ref="AZ242" ca="1">INDIRECT(ADDRESS(CELL("row", INDEX('Drugs properties'!$A:$A, MATCH($D242, 'Drugs properties'!$A:$A, 0), 0)), 13, 4, TRUE, "Drugs properties"))</f>
        <v>239</v>
      </c>
      <c r="BA242" s="109" cm="1">
        <f t="array" aca="1" ref="BA242" ca="1">INDIRECT(ADDRESS(CELL("row", INDEX('Drugs properties'!$A:$A, MATCH($D242, 'Drugs properties'!$A:$A, 0), 0)), 14, 4, TRUE, "Drugs properties"))</f>
        <v>35</v>
      </c>
    </row>
    <row r="243" spans="1:53" s="3" customFormat="1" ht="60" x14ac:dyDescent="0.25">
      <c r="A243" s="15">
        <v>241</v>
      </c>
      <c r="B243" s="15" t="s">
        <v>519</v>
      </c>
      <c r="C243" s="32">
        <v>11762558</v>
      </c>
      <c r="D243" s="80" t="s">
        <v>65</v>
      </c>
      <c r="E243" s="16">
        <v>75</v>
      </c>
      <c r="F243" s="16" t="s">
        <v>3199</v>
      </c>
      <c r="G243" s="16" t="s">
        <v>26</v>
      </c>
      <c r="H243" s="16"/>
      <c r="I243" s="16"/>
      <c r="J243" s="16"/>
      <c r="K243" s="16"/>
      <c r="L243" s="16"/>
      <c r="M243" s="35"/>
      <c r="N243" s="43">
        <v>58</v>
      </c>
      <c r="O243" s="17" t="s">
        <v>100</v>
      </c>
      <c r="P243" s="44"/>
      <c r="Q243" s="49"/>
      <c r="R243" s="18"/>
      <c r="S243" s="18"/>
      <c r="T243" s="50"/>
      <c r="U243" s="55"/>
      <c r="V243" s="19"/>
      <c r="W243" s="56">
        <v>657</v>
      </c>
      <c r="X243" s="61"/>
      <c r="Y243" s="20"/>
      <c r="Z243" s="20"/>
      <c r="AA243" s="20"/>
      <c r="AB243" s="20"/>
      <c r="AC243" s="20"/>
      <c r="AD243" s="20"/>
      <c r="AE243" s="20"/>
      <c r="AF243" s="20"/>
      <c r="AG243" s="20"/>
      <c r="AH243" s="20"/>
      <c r="AI243" s="20"/>
      <c r="AJ243" s="62"/>
      <c r="AK243" s="67"/>
      <c r="AL243" s="21"/>
      <c r="AM243" s="21"/>
      <c r="AN243" s="68"/>
      <c r="AO243" s="72" t="s">
        <v>1189</v>
      </c>
      <c r="AP243" s="98" t="str" cm="1">
        <f t="array" aca="1" ref="AP243" ca="1">INDIRECT(ADDRESS(CELL("row", INDEX('Drugs properties'!$A:$A, MATCH($D243, 'Drugs properties'!$A:$A, 0), 0)), 2, 4, TRUE, "Drugs properties"))</f>
        <v>C1CN(CCC1(C2=CC=C(C=C2)Cl)O)CCCC(=O)C3=CC=C(C=C3)F</v>
      </c>
      <c r="AQ243" s="98" cm="1">
        <f t="array" aca="1" ref="AQ243" ca="1">INDIRECT(ADDRESS(CELL("row", INDEX('Drugs properties'!$A:$A, MATCH($D243, 'Drugs properties'!$A:$A, 0), 0)), 3, 4, TRUE, "Drugs properties"))</f>
        <v>375.86</v>
      </c>
      <c r="AR243" s="98" cm="1">
        <f t="array" aca="1" ref="AR243" ca="1">INDIRECT(ADDRESS(CELL("row", INDEX('Drugs properties'!$A:$A, MATCH($D243, 'Drugs properties'!$A:$A, 0), 0)), 4, 4, TRUE, "Drugs properties"))</f>
        <v>40.54</v>
      </c>
      <c r="AS243" s="98" cm="1">
        <f t="array" aca="1" ref="AS243" ca="1">INDIRECT(ADDRESS(CELL("row", INDEX('Drugs properties'!$A:$A, MATCH($D243, 'Drugs properties'!$A:$A, 0), 0)), 5, 4, TRUE, "Drugs properties"))</f>
        <v>4.22</v>
      </c>
      <c r="AT243" s="98" cm="1">
        <f t="array" aca="1" ref="AT243" ca="1">INDIRECT(ADDRESS(CELL("row", INDEX('Drugs properties'!$A:$A, MATCH($D243, 'Drugs properties'!$A:$A, 0), 0)), 6, 4, TRUE, "Drugs properties"))</f>
        <v>4</v>
      </c>
      <c r="AU243" s="98" cm="1">
        <f t="array" aca="1" ref="AU243" ca="1">INDIRECT(ADDRESS(CELL("row", INDEX('Drugs properties'!$A:$A, MATCH($D243, 'Drugs properties'!$A:$A, 0), 0)), 7, 4, TRUE, "Drugs properties"))</f>
        <v>1</v>
      </c>
      <c r="AV243" s="98" cm="1">
        <f t="array" aca="1" ref="AV243" ca="1">INDIRECT(ADDRESS(CELL("row", INDEX('Drugs properties'!$A:$A, MATCH($D243, 'Drugs properties'!$A:$A, 0), 0)), 8, 4, TRUE, "Drugs properties"))</f>
        <v>6</v>
      </c>
      <c r="AW243" s="98" cm="1">
        <f t="array" aca="1" ref="AW243" ca="1">INDIRECT(ADDRESS(CELL("row", INDEX('Drugs properties'!$A:$A, MATCH($D243, 'Drugs properties'!$A:$A, 0), 0)), 9, 4, TRUE, "Drugs properties"))</f>
        <v>26</v>
      </c>
      <c r="AX243" s="105" cm="1">
        <f t="array" aca="1" ref="AX243" ca="1">INDIRECT(ADDRESS(CELL("row", INDEX('Drugs properties'!$A:$A, MATCH($D243, 'Drugs properties'!$A:$A, 0), 0)), 11, 4, TRUE, "Drugs properties"))</f>
        <v>24265</v>
      </c>
      <c r="AY243" s="102" cm="1">
        <f t="array" aca="1" ref="AY243" ca="1">INDIRECT(ADDRESS(CELL("row", INDEX('Drugs properties'!$A:$A, MATCH($D243, 'Drugs properties'!$A:$A, 0), 0)), 12, 4, TRUE, "Drugs properties"))</f>
        <v>2825</v>
      </c>
      <c r="AZ243" s="102" cm="1">
        <f t="array" aca="1" ref="AZ243" ca="1">INDIRECT(ADDRESS(CELL("row", INDEX('Drugs properties'!$A:$A, MATCH($D243, 'Drugs properties'!$A:$A, 0), 0)), 13, 4, TRUE, "Drugs properties"))</f>
        <v>239</v>
      </c>
      <c r="BA243" s="109" cm="1">
        <f t="array" aca="1" ref="BA243" ca="1">INDIRECT(ADDRESS(CELL("row", INDEX('Drugs properties'!$A:$A, MATCH($D243, 'Drugs properties'!$A:$A, 0), 0)), 14, 4, TRUE, "Drugs properties"))</f>
        <v>35</v>
      </c>
    </row>
    <row r="244" spans="1:53" s="3" customFormat="1" ht="75" x14ac:dyDescent="0.25">
      <c r="A244" s="15">
        <v>242</v>
      </c>
      <c r="B244" s="118" t="s">
        <v>521</v>
      </c>
      <c r="C244" s="119">
        <v>22474460</v>
      </c>
      <c r="D244" s="120" t="s">
        <v>69</v>
      </c>
      <c r="E244" s="121"/>
      <c r="F244" s="121" t="s">
        <v>3200</v>
      </c>
      <c r="G244" s="121" t="s">
        <v>26</v>
      </c>
      <c r="H244" s="121"/>
      <c r="I244" s="121"/>
      <c r="J244" s="121"/>
      <c r="K244" s="121"/>
      <c r="L244" s="121"/>
      <c r="M244" s="122"/>
      <c r="N244" s="123">
        <v>57</v>
      </c>
      <c r="O244" s="124" t="s">
        <v>96</v>
      </c>
      <c r="P244" s="125" t="s">
        <v>1190</v>
      </c>
      <c r="Q244" s="126"/>
      <c r="R244" s="127"/>
      <c r="S244" s="127"/>
      <c r="T244" s="128"/>
      <c r="U244" s="129"/>
      <c r="V244" s="130"/>
      <c r="W244" s="131">
        <v>623</v>
      </c>
      <c r="X244" s="132"/>
      <c r="Y244" s="133"/>
      <c r="Z244" s="133"/>
      <c r="AA244" s="133"/>
      <c r="AB244" s="133"/>
      <c r="AC244" s="133" t="s">
        <v>2166</v>
      </c>
      <c r="AD244" s="133"/>
      <c r="AE244" s="133"/>
      <c r="AF244" s="133"/>
      <c r="AG244" s="133"/>
      <c r="AH244" s="133"/>
      <c r="AI244" s="133"/>
      <c r="AJ244" s="134"/>
      <c r="AK244" s="135" t="s">
        <v>1191</v>
      </c>
      <c r="AL244" s="136"/>
      <c r="AM244" s="137" t="s">
        <v>1193</v>
      </c>
      <c r="AN244" s="138" t="s">
        <v>1192</v>
      </c>
      <c r="AO244" s="139"/>
      <c r="AP244" s="140" t="str" cm="1">
        <f t="array" aca="1" ref="AP244" ca="1">INDIRECT(ADDRESS(CELL("row", INDEX('Drugs properties'!$A:$A, MATCH($D244, 'Drugs properties'!$A:$A, 0), 0)), 2, 4, TRUE, "Drugs properties"))</f>
        <v>CCCCC1=C(C2=CC=CC=C2O1)C(=O)C3=CC(=C(C(=C3)I)OCCN(CC)CC)I</v>
      </c>
      <c r="AQ244" s="140" cm="1">
        <f t="array" aca="1" ref="AQ244" ca="1">INDIRECT(ADDRESS(CELL("row", INDEX('Drugs properties'!$A:$A, MATCH($D244, 'Drugs properties'!$A:$A, 0), 0)), 3, 4, TRUE, "Drugs properties"))</f>
        <v>645.30999999999995</v>
      </c>
      <c r="AR244" s="140" cm="1">
        <f t="array" aca="1" ref="AR244" ca="1">INDIRECT(ADDRESS(CELL("row", INDEX('Drugs properties'!$A:$A, MATCH($D244, 'Drugs properties'!$A:$A, 0), 0)), 4, 4, TRUE, "Drugs properties"))</f>
        <v>42.68</v>
      </c>
      <c r="AS244" s="140" cm="1">
        <f t="array" aca="1" ref="AS244" ca="1">INDIRECT(ADDRESS(CELL("row", INDEX('Drugs properties'!$A:$A, MATCH($D244, 'Drugs properties'!$A:$A, 0), 0)), 5, 4, TRUE, "Drugs properties"))</f>
        <v>6.49</v>
      </c>
      <c r="AT244" s="140" cm="1">
        <f t="array" aca="1" ref="AT244" ca="1">INDIRECT(ADDRESS(CELL("row", INDEX('Drugs properties'!$A:$A, MATCH($D244, 'Drugs properties'!$A:$A, 0), 0)), 6, 4, TRUE, "Drugs properties"))</f>
        <v>4</v>
      </c>
      <c r="AU244" s="140" cm="1">
        <f t="array" aca="1" ref="AU244" ca="1">INDIRECT(ADDRESS(CELL("row", INDEX('Drugs properties'!$A:$A, MATCH($D244, 'Drugs properties'!$A:$A, 0), 0)), 7, 4, TRUE, "Drugs properties"))</f>
        <v>0</v>
      </c>
      <c r="AV244" s="140" cm="1">
        <f t="array" aca="1" ref="AV244" ca="1">INDIRECT(ADDRESS(CELL("row", INDEX('Drugs properties'!$A:$A, MATCH($D244, 'Drugs properties'!$A:$A, 0), 0)), 8, 4, TRUE, "Drugs properties"))</f>
        <v>11</v>
      </c>
      <c r="AW244" s="140" cm="1">
        <f t="array" aca="1" ref="AW244" ca="1">INDIRECT(ADDRESS(CELL("row", INDEX('Drugs properties'!$A:$A, MATCH($D244, 'Drugs properties'!$A:$A, 0), 0)), 9, 4, TRUE, "Drugs properties"))</f>
        <v>31</v>
      </c>
      <c r="AX244" s="141" cm="1">
        <f t="array" aca="1" ref="AX244" ca="1">INDIRECT(ADDRESS(CELL("row", INDEX('Drugs properties'!$A:$A, MATCH($D244, 'Drugs properties'!$A:$A, 0), 0)), 11, 4, TRUE, "Drugs properties"))</f>
        <v>33532</v>
      </c>
      <c r="AY244" s="142" cm="1">
        <f t="array" aca="1" ref="AY244" ca="1">INDIRECT(ADDRESS(CELL("row", INDEX('Drugs properties'!$A:$A, MATCH($D244, 'Drugs properties'!$A:$A, 0), 0)), 12, 4, TRUE, "Drugs properties"))</f>
        <v>9543</v>
      </c>
      <c r="AZ244" s="142" cm="1">
        <f t="array" aca="1" ref="AZ244" ca="1">INDIRECT(ADDRESS(CELL("row", INDEX('Drugs properties'!$A:$A, MATCH($D244, 'Drugs properties'!$A:$A, 0), 0)), 13, 4, TRUE, "Drugs properties"))</f>
        <v>845</v>
      </c>
      <c r="BA244" s="143" cm="1">
        <f t="array" aca="1" ref="BA244" ca="1">INDIRECT(ADDRESS(CELL("row", INDEX('Drugs properties'!$A:$A, MATCH($D244, 'Drugs properties'!$A:$A, 0), 0)), 14, 4, TRUE, "Drugs properties"))</f>
        <v>56</v>
      </c>
    </row>
    <row r="245" spans="1:53" s="144" customFormat="1" ht="300" x14ac:dyDescent="0.25">
      <c r="A245" s="15">
        <v>243</v>
      </c>
      <c r="B245" s="15" t="s">
        <v>522</v>
      </c>
      <c r="C245" s="32">
        <v>24396259</v>
      </c>
      <c r="D245" s="34" t="s">
        <v>1769</v>
      </c>
      <c r="E245" s="16">
        <v>500</v>
      </c>
      <c r="F245" s="16"/>
      <c r="G245" s="16"/>
      <c r="H245" s="16" t="s">
        <v>3340</v>
      </c>
      <c r="I245" s="90" t="s">
        <v>3342</v>
      </c>
      <c r="J245" s="16" t="s">
        <v>3341</v>
      </c>
      <c r="K245" s="16"/>
      <c r="L245" s="16"/>
      <c r="M245" s="35"/>
      <c r="N245" s="43">
        <v>69</v>
      </c>
      <c r="O245" s="17" t="s">
        <v>100</v>
      </c>
      <c r="P245" s="44" t="s">
        <v>1194</v>
      </c>
      <c r="Q245" s="49" t="s">
        <v>523</v>
      </c>
      <c r="R245" s="18" t="s">
        <v>524</v>
      </c>
      <c r="S245" s="18">
        <v>18</v>
      </c>
      <c r="T245" s="50">
        <v>39.799999999999997</v>
      </c>
      <c r="U245" s="55"/>
      <c r="V245" s="19">
        <v>640</v>
      </c>
      <c r="W245" s="56"/>
      <c r="X245" s="61"/>
      <c r="Y245" s="20"/>
      <c r="Z245" s="20"/>
      <c r="AA245" s="20"/>
      <c r="AB245" s="20">
        <v>142</v>
      </c>
      <c r="AC245" s="20">
        <v>3.6</v>
      </c>
      <c r="AD245" s="20">
        <v>1.4</v>
      </c>
      <c r="AE245" s="20">
        <v>9.1</v>
      </c>
      <c r="AF245" s="20">
        <v>102</v>
      </c>
      <c r="AG245" s="20"/>
      <c r="AH245" s="20"/>
      <c r="AI245" s="20">
        <v>9</v>
      </c>
      <c r="AJ245" s="62">
        <v>0.8</v>
      </c>
      <c r="AK245" s="67" t="s">
        <v>1195</v>
      </c>
      <c r="AL245" s="21" t="s">
        <v>24</v>
      </c>
      <c r="AM245" s="21"/>
      <c r="AN245" s="68"/>
      <c r="AO245" s="72"/>
      <c r="AP245" s="98" t="str" cm="1">
        <f t="array" aca="1" ref="AP245" ca="1">INDIRECT(ADDRESS(CELL("row", INDEX('Drugs properties'!$A:$A, MATCH($D245, 'Drugs properties'!$A:$A, 0), 0)), 2, 4, TRUE, "Drugs properties"))</f>
        <v>CC1=C(C(=CC=C1)C)NC(=O)CN2CCN(CC2)CC(COC3=CC=CC=C3OC)O</v>
      </c>
      <c r="AQ245" s="98" cm="1">
        <f t="array" aca="1" ref="AQ245" ca="1">INDIRECT(ADDRESS(CELL("row", INDEX('Drugs properties'!$A:$A, MATCH($D245, 'Drugs properties'!$A:$A, 0), 0)), 3, 4, TRUE, "Drugs properties"))</f>
        <v>427.54</v>
      </c>
      <c r="AR245" s="98" cm="1">
        <f t="array" aca="1" ref="AR245" ca="1">INDIRECT(ADDRESS(CELL("row", INDEX('Drugs properties'!$A:$A, MATCH($D245, 'Drugs properties'!$A:$A, 0), 0)), 4, 4, TRUE, "Drugs properties"))</f>
        <v>74.27</v>
      </c>
      <c r="AS245" s="98" cm="1">
        <f t="array" aca="1" ref="AS245" ca="1">INDIRECT(ADDRESS(CELL("row", INDEX('Drugs properties'!$A:$A, MATCH($D245, 'Drugs properties'!$A:$A, 0), 0)), 5, 4, TRUE, "Drugs properties"))</f>
        <v>2.41</v>
      </c>
      <c r="AT245" s="98" cm="1">
        <f t="array" aca="1" ref="AT245" ca="1">INDIRECT(ADDRESS(CELL("row", INDEX('Drugs properties'!$A:$A, MATCH($D245, 'Drugs properties'!$A:$A, 0), 0)), 6, 4, TRUE, "Drugs properties"))</f>
        <v>6</v>
      </c>
      <c r="AU245" s="98" cm="1">
        <f t="array" aca="1" ref="AU245" ca="1">INDIRECT(ADDRESS(CELL("row", INDEX('Drugs properties'!$A:$A, MATCH($D245, 'Drugs properties'!$A:$A, 0), 0)), 7, 4, TRUE, "Drugs properties"))</f>
        <v>2</v>
      </c>
      <c r="AV245" s="98" cm="1">
        <f t="array" aca="1" ref="AV245" ca="1">INDIRECT(ADDRESS(CELL("row", INDEX('Drugs properties'!$A:$A, MATCH($D245, 'Drugs properties'!$A:$A, 0), 0)), 8, 4, TRUE, "Drugs properties"))</f>
        <v>10</v>
      </c>
      <c r="AW245" s="98" cm="1">
        <f t="array" aca="1" ref="AW245" ca="1">INDIRECT(ADDRESS(CELL("row", INDEX('Drugs properties'!$A:$A, MATCH($D245, 'Drugs properties'!$A:$A, 0), 0)), 9, 4, TRUE, "Drugs properties"))</f>
        <v>31</v>
      </c>
      <c r="AX245" s="105" cm="1">
        <f t="array" aca="1" ref="AX245" ca="1">INDIRECT(ADDRESS(CELL("row", INDEX('Drugs properties'!$A:$A, MATCH($D245, 'Drugs properties'!$A:$A, 0), 0)), 11, 4, TRUE, "Drugs properties"))</f>
        <v>18335</v>
      </c>
      <c r="AY245" s="102" cm="1">
        <f t="array" aca="1" ref="AY245" ca="1">INDIRECT(ADDRESS(CELL("row", INDEX('Drugs properties'!$A:$A, MATCH($D245, 'Drugs properties'!$A:$A, 0), 0)), 12, 4, TRUE, "Drugs properties"))</f>
        <v>2536</v>
      </c>
      <c r="AZ245" s="102" cm="1">
        <f t="array" aca="1" ref="AZ245" ca="1">INDIRECT(ADDRESS(CELL("row", INDEX('Drugs properties'!$A:$A, MATCH($D245, 'Drugs properties'!$A:$A, 0), 0)), 13, 4, TRUE, "Drugs properties"))</f>
        <v>58</v>
      </c>
      <c r="BA245" s="109" cm="1">
        <f t="array" aca="1" ref="BA245" ca="1">INDIRECT(ADDRESS(CELL("row", INDEX('Drugs properties'!$A:$A, MATCH($D245, 'Drugs properties'!$A:$A, 0), 0)), 14, 4, TRUE, "Drugs properties"))</f>
        <v>2</v>
      </c>
    </row>
    <row r="246" spans="1:53" s="3" customFormat="1" ht="45" x14ac:dyDescent="0.25">
      <c r="A246" s="15">
        <v>244</v>
      </c>
      <c r="B246" s="15" t="s">
        <v>525</v>
      </c>
      <c r="C246" s="32">
        <v>28638664</v>
      </c>
      <c r="D246" s="34" t="s">
        <v>526</v>
      </c>
      <c r="E246" s="16" t="s">
        <v>911</v>
      </c>
      <c r="F246" s="16"/>
      <c r="G246" s="16"/>
      <c r="H246" s="16" t="s">
        <v>527</v>
      </c>
      <c r="I246" s="16" t="s">
        <v>24</v>
      </c>
      <c r="J246" s="16"/>
      <c r="K246" s="16"/>
      <c r="L246" s="16"/>
      <c r="M246" s="35"/>
      <c r="N246" s="43">
        <v>39</v>
      </c>
      <c r="O246" s="17" t="s">
        <v>100</v>
      </c>
      <c r="P246" s="44"/>
      <c r="Q246" s="49"/>
      <c r="R246" s="18"/>
      <c r="S246" s="18"/>
      <c r="T246" s="50"/>
      <c r="U246" s="55"/>
      <c r="V246" s="19"/>
      <c r="W246" s="56" t="s">
        <v>1196</v>
      </c>
      <c r="X246" s="61" t="s">
        <v>24</v>
      </c>
      <c r="Y246" s="20"/>
      <c r="Z246" s="20"/>
      <c r="AA246" s="20"/>
      <c r="AB246" s="20"/>
      <c r="AC246" s="20" t="s">
        <v>2167</v>
      </c>
      <c r="AD246" s="20" t="s">
        <v>73</v>
      </c>
      <c r="AE246" s="20" t="s">
        <v>73</v>
      </c>
      <c r="AF246" s="20" t="s">
        <v>24</v>
      </c>
      <c r="AG246" s="20"/>
      <c r="AH246" s="20"/>
      <c r="AI246" s="20"/>
      <c r="AJ246" s="62"/>
      <c r="AK246" s="67" t="s">
        <v>1197</v>
      </c>
      <c r="AL246" s="21"/>
      <c r="AM246" s="21">
        <v>487</v>
      </c>
      <c r="AN246" s="68"/>
      <c r="AO246" s="72"/>
      <c r="AP246" s="98" t="str" cm="1">
        <f t="array" aca="1" ref="AP246" ca="1">INDIRECT(ADDRESS(CELL("row", INDEX('Drugs properties'!$A:$A, MATCH($D246, 'Drugs properties'!$A:$A, 0), 0)), 2, 4, TRUE, "Drugs properties"))</f>
        <v>CC(C1C2CC(=C(N2C1=O)C(=O)O)SCCN=CN)O</v>
      </c>
      <c r="AQ246" s="98" cm="1">
        <f t="array" aca="1" ref="AQ246" ca="1">INDIRECT(ADDRESS(CELL("row", INDEX('Drugs properties'!$A:$A, MATCH($D246, 'Drugs properties'!$A:$A, 0), 0)), 3, 4, TRUE, "Drugs properties"))</f>
        <v>299.35000000000002</v>
      </c>
      <c r="AR246" s="98" cm="1">
        <f t="array" aca="1" ref="AR246" ca="1">INDIRECT(ADDRESS(CELL("row", INDEX('Drugs properties'!$A:$A, MATCH($D246, 'Drugs properties'!$A:$A, 0), 0)), 4, 4, TRUE, "Drugs properties"))</f>
        <v>141.52000000000001</v>
      </c>
      <c r="AS246" s="98" cm="1">
        <f t="array" aca="1" ref="AS246" ca="1">INDIRECT(ADDRESS(CELL("row", INDEX('Drugs properties'!$A:$A, MATCH($D246, 'Drugs properties'!$A:$A, 0), 0)), 5, 4, TRUE, "Drugs properties"))</f>
        <v>-0.12</v>
      </c>
      <c r="AT246" s="98" cm="1">
        <f t="array" aca="1" ref="AT246" ca="1">INDIRECT(ADDRESS(CELL("row", INDEX('Drugs properties'!$A:$A, MATCH($D246, 'Drugs properties'!$A:$A, 0), 0)), 6, 4, TRUE, "Drugs properties"))</f>
        <v>5</v>
      </c>
      <c r="AU246" s="98" cm="1">
        <f t="array" aca="1" ref="AU246" ca="1">INDIRECT(ADDRESS(CELL("row", INDEX('Drugs properties'!$A:$A, MATCH($D246, 'Drugs properties'!$A:$A, 0), 0)), 7, 4, TRUE, "Drugs properties"))</f>
        <v>3</v>
      </c>
      <c r="AV246" s="98" cm="1">
        <f t="array" aca="1" ref="AV246" ca="1">INDIRECT(ADDRESS(CELL("row", INDEX('Drugs properties'!$A:$A, MATCH($D246, 'Drugs properties'!$A:$A, 0), 0)), 8, 4, TRUE, "Drugs properties"))</f>
        <v>6</v>
      </c>
      <c r="AW246" s="98" cm="1">
        <f t="array" aca="1" ref="AW246" ca="1">INDIRECT(ADDRESS(CELL("row", INDEX('Drugs properties'!$A:$A, MATCH($D246, 'Drugs properties'!$A:$A, 0), 0)), 9, 4, TRUE, "Drugs properties"))</f>
        <v>20</v>
      </c>
      <c r="AX246" s="105" cm="1">
        <f t="array" aca="1" ref="AX246" ca="1">INDIRECT(ADDRESS(CELL("row", INDEX('Drugs properties'!$A:$A, MATCH($D246, 'Drugs properties'!$A:$A, 0), 0)), 11, 4, TRUE, "Drugs properties"))</f>
        <v>1565</v>
      </c>
      <c r="AY246" s="102" cm="1">
        <f t="array" aca="1" ref="AY246" ca="1">INDIRECT(ADDRESS(CELL("row", INDEX('Drugs properties'!$A:$A, MATCH($D246, 'Drugs properties'!$A:$A, 0), 0)), 12, 4, TRUE, "Drugs properties"))</f>
        <v>142</v>
      </c>
      <c r="AZ246" s="102" cm="1">
        <f t="array" aca="1" ref="AZ246" ca="1">INDIRECT(ADDRESS(CELL("row", INDEX('Drugs properties'!$A:$A, MATCH($D246, 'Drugs properties'!$A:$A, 0), 0)), 13, 4, TRUE, "Drugs properties"))</f>
        <v>3</v>
      </c>
      <c r="BA246" s="109" cm="1">
        <f t="array" aca="1" ref="BA246" ca="1">INDIRECT(ADDRESS(CELL("row", INDEX('Drugs properties'!$A:$A, MATCH($D246, 'Drugs properties'!$A:$A, 0), 0)), 14, 4, TRUE, "Drugs properties"))</f>
        <v>0</v>
      </c>
    </row>
    <row r="247" spans="1:53" s="3" customFormat="1" ht="105" x14ac:dyDescent="0.25">
      <c r="A247" s="15">
        <v>245</v>
      </c>
      <c r="B247" s="15" t="s">
        <v>529</v>
      </c>
      <c r="C247" s="32">
        <v>33029432</v>
      </c>
      <c r="D247" s="34" t="s">
        <v>59</v>
      </c>
      <c r="E247" s="16">
        <v>130</v>
      </c>
      <c r="F247" s="16"/>
      <c r="G247" s="16"/>
      <c r="H247" s="16"/>
      <c r="I247" s="16"/>
      <c r="J247" s="16"/>
      <c r="K247" s="16"/>
      <c r="L247" s="16"/>
      <c r="M247" s="35"/>
      <c r="N247" s="43">
        <v>44</v>
      </c>
      <c r="O247" s="17" t="s">
        <v>100</v>
      </c>
      <c r="P247" s="44" t="s">
        <v>530</v>
      </c>
      <c r="Q247" s="49" t="s">
        <v>531</v>
      </c>
      <c r="R247" s="18">
        <v>124</v>
      </c>
      <c r="S247" s="18"/>
      <c r="T247" s="50">
        <v>36.5</v>
      </c>
      <c r="U247" s="55"/>
      <c r="V247" s="19">
        <v>600</v>
      </c>
      <c r="W247" s="56"/>
      <c r="X247" s="61"/>
      <c r="Y247" s="20"/>
      <c r="Z247" s="20"/>
      <c r="AA247" s="20"/>
      <c r="AB247" s="20"/>
      <c r="AC247" s="20">
        <v>3.7</v>
      </c>
      <c r="AD247" s="20">
        <v>0.8</v>
      </c>
      <c r="AE247" s="20">
        <v>8.6568000000000005</v>
      </c>
      <c r="AF247" s="20"/>
      <c r="AG247" s="20"/>
      <c r="AH247" s="20"/>
      <c r="AI247" s="20"/>
      <c r="AJ247" s="62"/>
      <c r="AK247" s="67" t="s">
        <v>1198</v>
      </c>
      <c r="AL247" s="21" t="s">
        <v>24</v>
      </c>
      <c r="AM247" s="21" t="s">
        <v>532</v>
      </c>
      <c r="AN247" s="68" t="s">
        <v>1199</v>
      </c>
      <c r="AO247" s="72"/>
      <c r="AP247" s="98" t="str" cm="1">
        <f t="array" aca="1" ref="AP247" ca="1">INDIRECT(ADDRESS(CELL("row", INDEX('Drugs properties'!$A:$A, MATCH($D247, 'Drugs properties'!$A:$A, 0), 0)), 2, 4, TRUE, "Drugs properties"))</f>
        <v>CCC(=O)C(CC(C)N(C)C)(C1=CC=CC=C1)C2=CC=CC=C2</v>
      </c>
      <c r="AQ247" s="98" cm="1">
        <f t="array" aca="1" ref="AQ247" ca="1">INDIRECT(ADDRESS(CELL("row", INDEX('Drugs properties'!$A:$A, MATCH($D247, 'Drugs properties'!$A:$A, 0), 0)), 3, 4, TRUE, "Drugs properties"))</f>
        <v>309.45</v>
      </c>
      <c r="AR247" s="98" cm="1">
        <f t="array" aca="1" ref="AR247" ca="1">INDIRECT(ADDRESS(CELL("row", INDEX('Drugs properties'!$A:$A, MATCH($D247, 'Drugs properties'!$A:$A, 0), 0)), 4, 4, TRUE, "Drugs properties"))</f>
        <v>20.309999999999999</v>
      </c>
      <c r="AS247" s="98" cm="1">
        <f t="array" aca="1" ref="AS247" ca="1">INDIRECT(ADDRESS(CELL("row", INDEX('Drugs properties'!$A:$A, MATCH($D247, 'Drugs properties'!$A:$A, 0), 0)), 5, 4, TRUE, "Drugs properties"))</f>
        <v>4.0599999999999996</v>
      </c>
      <c r="AT247" s="98" cm="1">
        <f t="array" aca="1" ref="AT247" ca="1">INDIRECT(ADDRESS(CELL("row", INDEX('Drugs properties'!$A:$A, MATCH($D247, 'Drugs properties'!$A:$A, 0), 0)), 6, 4, TRUE, "Drugs properties"))</f>
        <v>2</v>
      </c>
      <c r="AU247" s="98" cm="1">
        <f t="array" aca="1" ref="AU247" ca="1">INDIRECT(ADDRESS(CELL("row", INDEX('Drugs properties'!$A:$A, MATCH($D247, 'Drugs properties'!$A:$A, 0), 0)), 7, 4, TRUE, "Drugs properties"))</f>
        <v>0</v>
      </c>
      <c r="AV247" s="98" cm="1">
        <f t="array" aca="1" ref="AV247" ca="1">INDIRECT(ADDRESS(CELL("row", INDEX('Drugs properties'!$A:$A, MATCH($D247, 'Drugs properties'!$A:$A, 0), 0)), 8, 4, TRUE, "Drugs properties"))</f>
        <v>7</v>
      </c>
      <c r="AW247" s="98" cm="1">
        <f t="array" aca="1" ref="AW247" ca="1">INDIRECT(ADDRESS(CELL("row", INDEX('Drugs properties'!$A:$A, MATCH($D247, 'Drugs properties'!$A:$A, 0), 0)), 9, 4, TRUE, "Drugs properties"))</f>
        <v>23</v>
      </c>
      <c r="AX247" s="105" cm="1">
        <f t="array" aca="1" ref="AX247" ca="1">INDIRECT(ADDRESS(CELL("row", INDEX('Drugs properties'!$A:$A, MATCH($D247, 'Drugs properties'!$A:$A, 0), 0)), 11, 4, TRUE, "Drugs properties"))</f>
        <v>15227</v>
      </c>
      <c r="AY247" s="102" cm="1">
        <f t="array" aca="1" ref="AY247" ca="1">INDIRECT(ADDRESS(CELL("row", INDEX('Drugs properties'!$A:$A, MATCH($D247, 'Drugs properties'!$A:$A, 0), 0)), 12, 4, TRUE, "Drugs properties"))</f>
        <v>2229</v>
      </c>
      <c r="AZ247" s="102" cm="1">
        <f t="array" aca="1" ref="AZ247" ca="1">INDIRECT(ADDRESS(CELL("row", INDEX('Drugs properties'!$A:$A, MATCH($D247, 'Drugs properties'!$A:$A, 0), 0)), 13, 4, TRUE, "Drugs properties"))</f>
        <v>251</v>
      </c>
      <c r="BA247" s="109" cm="1">
        <f t="array" aca="1" ref="BA247" ca="1">INDIRECT(ADDRESS(CELL("row", INDEX('Drugs properties'!$A:$A, MATCH($D247, 'Drugs properties'!$A:$A, 0), 0)), 14, 4, TRUE, "Drugs properties"))</f>
        <v>10</v>
      </c>
    </row>
    <row r="248" spans="1:53" s="3" customFormat="1" ht="105" x14ac:dyDescent="0.25">
      <c r="A248" s="15">
        <v>246</v>
      </c>
      <c r="B248" s="15" t="s">
        <v>535</v>
      </c>
      <c r="C248" s="32">
        <v>21955009</v>
      </c>
      <c r="D248" s="80" t="s">
        <v>175</v>
      </c>
      <c r="E248" s="16" t="s">
        <v>3201</v>
      </c>
      <c r="F248" s="16"/>
      <c r="G248" s="16" t="s">
        <v>26</v>
      </c>
      <c r="H248" s="16" t="s">
        <v>1200</v>
      </c>
      <c r="I248" s="16" t="s">
        <v>3343</v>
      </c>
      <c r="J248" s="16"/>
      <c r="K248" s="16" t="s">
        <v>26</v>
      </c>
      <c r="L248" s="16"/>
      <c r="M248" s="35"/>
      <c r="N248" s="43">
        <v>15</v>
      </c>
      <c r="O248" s="17" t="s">
        <v>96</v>
      </c>
      <c r="P248" s="44" t="s">
        <v>536</v>
      </c>
      <c r="Q248" s="49" t="s">
        <v>24</v>
      </c>
      <c r="R248" s="18"/>
      <c r="S248" s="18"/>
      <c r="T248" s="50"/>
      <c r="U248" s="55"/>
      <c r="V248" s="19"/>
      <c r="W248" s="56">
        <v>500</v>
      </c>
      <c r="X248" s="61"/>
      <c r="Y248" s="20"/>
      <c r="Z248" s="20"/>
      <c r="AA248" s="20"/>
      <c r="AB248" s="20">
        <v>141</v>
      </c>
      <c r="AC248" s="20">
        <v>3.8</v>
      </c>
      <c r="AD248" s="20">
        <v>0.9</v>
      </c>
      <c r="AE248" s="20">
        <v>4.3</v>
      </c>
      <c r="AF248" s="20"/>
      <c r="AG248" s="20"/>
      <c r="AH248" s="20"/>
      <c r="AI248" s="20"/>
      <c r="AJ248" s="62"/>
      <c r="AK248" s="67" t="s">
        <v>1201</v>
      </c>
      <c r="AL248" s="21" t="s">
        <v>24</v>
      </c>
      <c r="AM248" s="21" t="s">
        <v>321</v>
      </c>
      <c r="AN248" s="68" t="s">
        <v>1202</v>
      </c>
      <c r="AO248" s="72"/>
      <c r="AP248" s="98" t="str" cm="1">
        <f t="array" aca="1" ref="AP248" ca="1">INDIRECT(ADDRESS(CELL("row", INDEX('Drugs properties'!$A:$A, MATCH($D248, 'Drugs properties'!$A:$A, 0), 0)), 2, 4, TRUE, "Drugs properties"))</f>
        <v>CC(C1=NC=NC=C1F)C(CN2C=NC=N2)(C3=C(C=C(C=C3)F)F)O</v>
      </c>
      <c r="AQ248" s="98" cm="1">
        <f t="array" aca="1" ref="AQ248" ca="1">INDIRECT(ADDRESS(CELL("row", INDEX('Drugs properties'!$A:$A, MATCH($D248, 'Drugs properties'!$A:$A, 0), 0)), 3, 4, TRUE, "Drugs properties"))</f>
        <v>349.31</v>
      </c>
      <c r="AR248" s="98" cm="1">
        <f t="array" aca="1" ref="AR248" ca="1">INDIRECT(ADDRESS(CELL("row", INDEX('Drugs properties'!$A:$A, MATCH($D248, 'Drugs properties'!$A:$A, 0), 0)), 4, 4, TRUE, "Drugs properties"))</f>
        <v>76.72</v>
      </c>
      <c r="AS248" s="98" cm="1">
        <f t="array" aca="1" ref="AS248" ca="1">INDIRECT(ADDRESS(CELL("row", INDEX('Drugs properties'!$A:$A, MATCH($D248, 'Drugs properties'!$A:$A, 0), 0)), 5, 4, TRUE, "Drugs properties"))</f>
        <v>2.4</v>
      </c>
      <c r="AT248" s="98" cm="1">
        <f t="array" aca="1" ref="AT248" ca="1">INDIRECT(ADDRESS(CELL("row", INDEX('Drugs properties'!$A:$A, MATCH($D248, 'Drugs properties'!$A:$A, 0), 0)), 6, 4, TRUE, "Drugs properties"))</f>
        <v>8</v>
      </c>
      <c r="AU248" s="98" cm="1">
        <f t="array" aca="1" ref="AU248" ca="1">INDIRECT(ADDRESS(CELL("row", INDEX('Drugs properties'!$A:$A, MATCH($D248, 'Drugs properties'!$A:$A, 0), 0)), 7, 4, TRUE, "Drugs properties"))</f>
        <v>1</v>
      </c>
      <c r="AV248" s="98" cm="1">
        <f t="array" aca="1" ref="AV248" ca="1">INDIRECT(ADDRESS(CELL("row", INDEX('Drugs properties'!$A:$A, MATCH($D248, 'Drugs properties'!$A:$A, 0), 0)), 8, 4, TRUE, "Drugs properties"))</f>
        <v>5</v>
      </c>
      <c r="AW248" s="98" cm="1">
        <f t="array" aca="1" ref="AW248" ca="1">INDIRECT(ADDRESS(CELL("row", INDEX('Drugs properties'!$A:$A, MATCH($D248, 'Drugs properties'!$A:$A, 0), 0)), 9, 4, TRUE, "Drugs properties"))</f>
        <v>25</v>
      </c>
      <c r="AX248" s="105" cm="1">
        <f t="array" aca="1" ref="AX248" ca="1">INDIRECT(ADDRESS(CELL("row", INDEX('Drugs properties'!$A:$A, MATCH($D248, 'Drugs properties'!$A:$A, 0), 0)), 11, 4, TRUE, "Drugs properties"))</f>
        <v>13789</v>
      </c>
      <c r="AY248" s="102" cm="1">
        <f t="array" aca="1" ref="AY248" ca="1">INDIRECT(ADDRESS(CELL("row", INDEX('Drugs properties'!$A:$A, MATCH($D248, 'Drugs properties'!$A:$A, 0), 0)), 12, 4, TRUE, "Drugs properties"))</f>
        <v>871</v>
      </c>
      <c r="AZ248" s="102" cm="1">
        <f t="array" aca="1" ref="AZ248" ca="1">INDIRECT(ADDRESS(CELL("row", INDEX('Drugs properties'!$A:$A, MATCH($D248, 'Drugs properties'!$A:$A, 0), 0)), 13, 4, TRUE, "Drugs properties"))</f>
        <v>65</v>
      </c>
      <c r="BA248" s="109" cm="1">
        <f t="array" aca="1" ref="BA248" ca="1">INDIRECT(ADDRESS(CELL("row", INDEX('Drugs properties'!$A:$A, MATCH($D248, 'Drugs properties'!$A:$A, 0), 0)), 14, 4, TRUE, "Drugs properties"))</f>
        <v>7</v>
      </c>
    </row>
    <row r="249" spans="1:53" s="3" customFormat="1" ht="150" x14ac:dyDescent="0.25">
      <c r="A249" s="15">
        <v>247</v>
      </c>
      <c r="B249" s="15" t="s">
        <v>537</v>
      </c>
      <c r="C249" s="32">
        <v>3790644</v>
      </c>
      <c r="D249" s="34" t="s">
        <v>507</v>
      </c>
      <c r="E249" s="16" t="s">
        <v>539</v>
      </c>
      <c r="F249" s="16"/>
      <c r="G249" s="16"/>
      <c r="H249" s="16" t="s">
        <v>1203</v>
      </c>
      <c r="I249" s="16" t="s">
        <v>1204</v>
      </c>
      <c r="J249" s="16"/>
      <c r="K249" s="16"/>
      <c r="L249" s="16"/>
      <c r="M249" s="35"/>
      <c r="N249" s="43">
        <v>42</v>
      </c>
      <c r="O249" s="17" t="s">
        <v>100</v>
      </c>
      <c r="P249" s="44" t="s">
        <v>538</v>
      </c>
      <c r="Q249" s="49"/>
      <c r="R249" s="18"/>
      <c r="S249" s="18"/>
      <c r="T249" s="50"/>
      <c r="U249" s="55"/>
      <c r="V249" s="19"/>
      <c r="W249" s="56">
        <v>500</v>
      </c>
      <c r="X249" s="61">
        <v>1280</v>
      </c>
      <c r="Y249" s="20"/>
      <c r="Z249" s="20"/>
      <c r="AA249" s="20"/>
      <c r="AB249" s="20"/>
      <c r="AC249" s="20" t="s">
        <v>73</v>
      </c>
      <c r="AD249" s="20" t="s">
        <v>73</v>
      </c>
      <c r="AE249" s="20"/>
      <c r="AF249" s="20"/>
      <c r="AG249" s="20"/>
      <c r="AH249" s="20"/>
      <c r="AI249" s="20"/>
      <c r="AJ249" s="62"/>
      <c r="AK249" s="67" t="s">
        <v>1205</v>
      </c>
      <c r="AL249" s="21" t="s">
        <v>24</v>
      </c>
      <c r="AM249" s="21" t="s">
        <v>540</v>
      </c>
      <c r="AN249" s="68" t="s">
        <v>1206</v>
      </c>
      <c r="AO249" s="72"/>
      <c r="AP249" s="98" t="str" cm="1">
        <f t="array" aca="1" ref="AP249" ca="1">INDIRECT(ADDRESS(CELL("row", INDEX('Drugs properties'!$A:$A, MATCH($D249, 'Drugs properties'!$A:$A, 0), 0)), 2, 4, TRUE, "Drugs properties"))</f>
        <v>CN1CCCCC1CCN2C3=CC=CC=C3SC4=C2C=C(C=C4)S.C.</v>
      </c>
      <c r="AQ249" s="98" cm="1">
        <f t="array" aca="1" ref="AQ249" ca="1">INDIRECT(ADDRESS(CELL("row", INDEX('Drugs properties'!$A:$A, MATCH($D249, 'Drugs properties'!$A:$A, 0), 0)), 3, 4, TRUE, "Drugs properties"))</f>
        <v>372.59</v>
      </c>
      <c r="AR249" s="98" cm="1">
        <f t="array" aca="1" ref="AR249" ca="1">INDIRECT(ADDRESS(CELL("row", INDEX('Drugs properties'!$A:$A, MATCH($D249, 'Drugs properties'!$A:$A, 0), 0)), 4, 4, TRUE, "Drugs properties"))</f>
        <v>70.58</v>
      </c>
      <c r="AS249" s="98" cm="1">
        <f t="array" aca="1" ref="AS249" ca="1">INDIRECT(ADDRESS(CELL("row", INDEX('Drugs properties'!$A:$A, MATCH($D249, 'Drugs properties'!$A:$A, 0), 0)), 5, 4, TRUE, "Drugs properties"))</f>
        <v>4.16</v>
      </c>
      <c r="AT249" s="98" cm="1">
        <f t="array" aca="1" ref="AT249" ca="1">INDIRECT(ADDRESS(CELL("row", INDEX('Drugs properties'!$A:$A, MATCH($D249, 'Drugs properties'!$A:$A, 0), 0)), 6, 4, TRUE, "Drugs properties"))</f>
        <v>1</v>
      </c>
      <c r="AU249" s="98" cm="1">
        <f t="array" aca="1" ref="AU249" ca="1">INDIRECT(ADDRESS(CELL("row", INDEX('Drugs properties'!$A:$A, MATCH($D249, 'Drugs properties'!$A:$A, 0), 0)), 7, 4, TRUE, "Drugs properties"))</f>
        <v>0</v>
      </c>
      <c r="AV249" s="98" cm="1">
        <f t="array" aca="1" ref="AV249" ca="1">INDIRECT(ADDRESS(CELL("row", INDEX('Drugs properties'!$A:$A, MATCH($D249, 'Drugs properties'!$A:$A, 0), 0)), 8, 4, TRUE, "Drugs properties"))</f>
        <v>3</v>
      </c>
      <c r="AW249" s="98" cm="1">
        <f t="array" aca="1" ref="AW249" ca="1">INDIRECT(ADDRESS(CELL("row", INDEX('Drugs properties'!$A:$A, MATCH($D249, 'Drugs properties'!$A:$A, 0), 0)), 9, 4, TRUE, "Drugs properties"))</f>
        <v>25</v>
      </c>
      <c r="AX249" s="105" cm="1">
        <f t="array" aca="1" ref="AX249" ca="1">INDIRECT(ADDRESS(CELL("row", INDEX('Drugs properties'!$A:$A, MATCH($D249, 'Drugs properties'!$A:$A, 0), 0)), 11, 4, TRUE, "Drugs properties"))</f>
        <v>5060</v>
      </c>
      <c r="AY249" s="102" cm="1">
        <f t="array" aca="1" ref="AY249" ca="1">INDIRECT(ADDRESS(CELL("row", INDEX('Drugs properties'!$A:$A, MATCH($D249, 'Drugs properties'!$A:$A, 0), 0)), 12, 4, TRUE, "Drugs properties"))</f>
        <v>570</v>
      </c>
      <c r="AZ249" s="102" cm="1">
        <f t="array" aca="1" ref="AZ249" ca="1">INDIRECT(ADDRESS(CELL("row", INDEX('Drugs properties'!$A:$A, MATCH($D249, 'Drugs properties'!$A:$A, 0), 0)), 13, 4, TRUE, "Drugs properties"))</f>
        <v>22</v>
      </c>
      <c r="BA249" s="109" cm="1">
        <f t="array" aca="1" ref="BA249" ca="1">INDIRECT(ADDRESS(CELL("row", INDEX('Drugs properties'!$A:$A, MATCH($D249, 'Drugs properties'!$A:$A, 0), 0)), 14, 4, TRUE, "Drugs properties"))</f>
        <v>2</v>
      </c>
    </row>
    <row r="250" spans="1:53" s="3" customFormat="1" ht="165" x14ac:dyDescent="0.25">
      <c r="A250" s="15">
        <v>248</v>
      </c>
      <c r="B250" s="15" t="s">
        <v>469</v>
      </c>
      <c r="C250" s="32">
        <v>11830802</v>
      </c>
      <c r="D250" s="80" t="s">
        <v>468</v>
      </c>
      <c r="E250" s="16">
        <v>400</v>
      </c>
      <c r="F250" s="16"/>
      <c r="G250" s="16" t="s">
        <v>19</v>
      </c>
      <c r="H250" s="16" t="s">
        <v>1208</v>
      </c>
      <c r="I250" s="90" t="s">
        <v>3344</v>
      </c>
      <c r="J250" s="16" t="s">
        <v>3345</v>
      </c>
      <c r="K250" s="16" t="s">
        <v>19</v>
      </c>
      <c r="L250" s="16"/>
      <c r="M250" s="35"/>
      <c r="N250" s="43">
        <v>81</v>
      </c>
      <c r="O250" s="17" t="s">
        <v>100</v>
      </c>
      <c r="P250" s="44" t="s">
        <v>1207</v>
      </c>
      <c r="Q250" s="49" t="s">
        <v>24</v>
      </c>
      <c r="R250" s="18"/>
      <c r="S250" s="18"/>
      <c r="T250" s="50"/>
      <c r="U250" s="55"/>
      <c r="V250" s="19"/>
      <c r="W250" s="56">
        <v>520</v>
      </c>
      <c r="X250" s="61"/>
      <c r="Y250" s="20"/>
      <c r="Z250" s="20"/>
      <c r="AA250" s="20"/>
      <c r="AB250" s="20"/>
      <c r="AC250" s="20"/>
      <c r="AD250" s="20">
        <v>3.5</v>
      </c>
      <c r="AE250" s="20"/>
      <c r="AF250" s="20"/>
      <c r="AG250" s="20"/>
      <c r="AH250" s="20"/>
      <c r="AI250" s="20"/>
      <c r="AJ250" s="62">
        <v>3.3</v>
      </c>
      <c r="AK250" s="67" t="s">
        <v>1210</v>
      </c>
      <c r="AL250" s="21" t="s">
        <v>24</v>
      </c>
      <c r="AM250" s="81" t="s">
        <v>881</v>
      </c>
      <c r="AN250" s="68" t="s">
        <v>1209</v>
      </c>
      <c r="AO250" s="72"/>
      <c r="AP250" s="98" t="str" cm="1">
        <f t="array" aca="1" ref="AP250" ca="1">INDIRECT(ADDRESS(CELL("row", INDEX('Drugs properties'!$A:$A, MATCH($D250, 'Drugs properties'!$A:$A, 0), 0)), 2, 4, TRUE, "Drugs properties"))</f>
        <v>CC1CN(CCN1)C2=C(C=C3C(=C2OC)N(C=C(C3=O)C(=O)O)C4CC4)F</v>
      </c>
      <c r="AQ250" s="98" cm="1">
        <f t="array" aca="1" ref="AQ250" ca="1">INDIRECT(ADDRESS(CELL("row", INDEX('Drugs properties'!$A:$A, MATCH($D250, 'Drugs properties'!$A:$A, 0), 0)), 3, 4, TRUE, "Drugs properties"))</f>
        <v>375.39</v>
      </c>
      <c r="AR250" s="98" cm="1">
        <f t="array" aca="1" ref="AR250" ca="1">INDIRECT(ADDRESS(CELL("row", INDEX('Drugs properties'!$A:$A, MATCH($D250, 'Drugs properties'!$A:$A, 0), 0)), 4, 4, TRUE, "Drugs properties"))</f>
        <v>83.8</v>
      </c>
      <c r="AS250" s="98" cm="1">
        <f t="array" aca="1" ref="AS250" ca="1">INDIRECT(ADDRESS(CELL("row", INDEX('Drugs properties'!$A:$A, MATCH($D250, 'Drugs properties'!$A:$A, 0), 0)), 5, 4, TRUE, "Drugs properties"))</f>
        <v>1.26</v>
      </c>
      <c r="AT250" s="98" cm="1">
        <f t="array" aca="1" ref="AT250" ca="1">INDIRECT(ADDRESS(CELL("row", INDEX('Drugs properties'!$A:$A, MATCH($D250, 'Drugs properties'!$A:$A, 0), 0)), 6, 4, TRUE, "Drugs properties"))</f>
        <v>6</v>
      </c>
      <c r="AU250" s="98" cm="1">
        <f t="array" aca="1" ref="AU250" ca="1">INDIRECT(ADDRESS(CELL("row", INDEX('Drugs properties'!$A:$A, MATCH($D250, 'Drugs properties'!$A:$A, 0), 0)), 7, 4, TRUE, "Drugs properties"))</f>
        <v>2</v>
      </c>
      <c r="AV250" s="98" cm="1">
        <f t="array" aca="1" ref="AV250" ca="1">INDIRECT(ADDRESS(CELL("row", INDEX('Drugs properties'!$A:$A, MATCH($D250, 'Drugs properties'!$A:$A, 0), 0)), 8, 4, TRUE, "Drugs properties"))</f>
        <v>4</v>
      </c>
      <c r="AW250" s="98" cm="1">
        <f t="array" aca="1" ref="AW250" ca="1">INDIRECT(ADDRESS(CELL("row", INDEX('Drugs properties'!$A:$A, MATCH($D250, 'Drugs properties'!$A:$A, 0), 0)), 9, 4, TRUE, "Drugs properties"))</f>
        <v>27</v>
      </c>
      <c r="AX250" s="105" cm="1">
        <f t="array" aca="1" ref="AX250" ca="1">INDIRECT(ADDRESS(CELL("row", INDEX('Drugs properties'!$A:$A, MATCH($D250, 'Drugs properties'!$A:$A, 0), 0)), 11, 4, TRUE, "Drugs properties"))</f>
        <v>4713</v>
      </c>
      <c r="AY250" s="102" cm="1">
        <f t="array" aca="1" ref="AY250" ca="1">INDIRECT(ADDRESS(CELL("row", INDEX('Drugs properties'!$A:$A, MATCH($D250, 'Drugs properties'!$A:$A, 0), 0)), 12, 4, TRUE, "Drugs properties"))</f>
        <v>349</v>
      </c>
      <c r="AZ250" s="102" cm="1">
        <f t="array" aca="1" ref="AZ250" ca="1">INDIRECT(ADDRESS(CELL("row", INDEX('Drugs properties'!$A:$A, MATCH($D250, 'Drugs properties'!$A:$A, 0), 0)), 13, 4, TRUE, "Drugs properties"))</f>
        <v>56</v>
      </c>
      <c r="BA250" s="109" cm="1">
        <f t="array" aca="1" ref="BA250" ca="1">INDIRECT(ADDRESS(CELL("row", INDEX('Drugs properties'!$A:$A, MATCH($D250, 'Drugs properties'!$A:$A, 0), 0)), 14, 4, TRUE, "Drugs properties"))</f>
        <v>5</v>
      </c>
    </row>
    <row r="251" spans="1:53" s="3" customFormat="1" ht="255" x14ac:dyDescent="0.25">
      <c r="A251" s="15">
        <v>249</v>
      </c>
      <c r="B251" s="15" t="s">
        <v>469</v>
      </c>
      <c r="C251" s="32">
        <v>11830802</v>
      </c>
      <c r="D251" s="80" t="s">
        <v>468</v>
      </c>
      <c r="E251" s="16">
        <v>400</v>
      </c>
      <c r="F251" s="16" t="s">
        <v>3159</v>
      </c>
      <c r="G251" s="16" t="s">
        <v>19</v>
      </c>
      <c r="H251" s="16" t="s">
        <v>1212</v>
      </c>
      <c r="I251" s="90" t="s">
        <v>3346</v>
      </c>
      <c r="J251" s="16" t="s">
        <v>2168</v>
      </c>
      <c r="K251" s="16" t="s">
        <v>19</v>
      </c>
      <c r="L251" s="16"/>
      <c r="M251" s="35"/>
      <c r="N251" s="43">
        <v>60</v>
      </c>
      <c r="O251" s="17" t="s">
        <v>100</v>
      </c>
      <c r="P251" s="44" t="s">
        <v>1211</v>
      </c>
      <c r="Q251" s="49"/>
      <c r="R251" s="18">
        <v>40</v>
      </c>
      <c r="S251" s="18"/>
      <c r="T251" s="50"/>
      <c r="U251" s="55"/>
      <c r="V251" s="19"/>
      <c r="W251" s="56">
        <v>500</v>
      </c>
      <c r="X251" s="61"/>
      <c r="Y251" s="20"/>
      <c r="Z251" s="20"/>
      <c r="AA251" s="20"/>
      <c r="AB251" s="20"/>
      <c r="AC251" s="20"/>
      <c r="AD251" s="20"/>
      <c r="AE251" s="20"/>
      <c r="AF251" s="20"/>
      <c r="AG251" s="20"/>
      <c r="AH251" s="20"/>
      <c r="AI251" s="20"/>
      <c r="AJ251" s="62">
        <v>0.8</v>
      </c>
      <c r="AK251" s="67" t="s">
        <v>541</v>
      </c>
      <c r="AL251" s="21" t="s">
        <v>24</v>
      </c>
      <c r="AM251" s="21" t="s">
        <v>274</v>
      </c>
      <c r="AN251" s="68" t="s">
        <v>1213</v>
      </c>
      <c r="AO251" s="72"/>
      <c r="AP251" s="98" t="str" cm="1">
        <f t="array" aca="1" ref="AP251" ca="1">INDIRECT(ADDRESS(CELL("row", INDEX('Drugs properties'!$A:$A, MATCH($D251, 'Drugs properties'!$A:$A, 0), 0)), 2, 4, TRUE, "Drugs properties"))</f>
        <v>CC1CN(CCN1)C2=C(C=C3C(=C2OC)N(C=C(C3=O)C(=O)O)C4CC4)F</v>
      </c>
      <c r="AQ251" s="98" cm="1">
        <f t="array" aca="1" ref="AQ251" ca="1">INDIRECT(ADDRESS(CELL("row", INDEX('Drugs properties'!$A:$A, MATCH($D251, 'Drugs properties'!$A:$A, 0), 0)), 3, 4, TRUE, "Drugs properties"))</f>
        <v>375.39</v>
      </c>
      <c r="AR251" s="98" cm="1">
        <f t="array" aca="1" ref="AR251" ca="1">INDIRECT(ADDRESS(CELL("row", INDEX('Drugs properties'!$A:$A, MATCH($D251, 'Drugs properties'!$A:$A, 0), 0)), 4, 4, TRUE, "Drugs properties"))</f>
        <v>83.8</v>
      </c>
      <c r="AS251" s="98" cm="1">
        <f t="array" aca="1" ref="AS251" ca="1">INDIRECT(ADDRESS(CELL("row", INDEX('Drugs properties'!$A:$A, MATCH($D251, 'Drugs properties'!$A:$A, 0), 0)), 5, 4, TRUE, "Drugs properties"))</f>
        <v>1.26</v>
      </c>
      <c r="AT251" s="98" cm="1">
        <f t="array" aca="1" ref="AT251" ca="1">INDIRECT(ADDRESS(CELL("row", INDEX('Drugs properties'!$A:$A, MATCH($D251, 'Drugs properties'!$A:$A, 0), 0)), 6, 4, TRUE, "Drugs properties"))</f>
        <v>6</v>
      </c>
      <c r="AU251" s="98" cm="1">
        <f t="array" aca="1" ref="AU251" ca="1">INDIRECT(ADDRESS(CELL("row", INDEX('Drugs properties'!$A:$A, MATCH($D251, 'Drugs properties'!$A:$A, 0), 0)), 7, 4, TRUE, "Drugs properties"))</f>
        <v>2</v>
      </c>
      <c r="AV251" s="98" cm="1">
        <f t="array" aca="1" ref="AV251" ca="1">INDIRECT(ADDRESS(CELL("row", INDEX('Drugs properties'!$A:$A, MATCH($D251, 'Drugs properties'!$A:$A, 0), 0)), 8, 4, TRUE, "Drugs properties"))</f>
        <v>4</v>
      </c>
      <c r="AW251" s="98" cm="1">
        <f t="array" aca="1" ref="AW251" ca="1">INDIRECT(ADDRESS(CELL("row", INDEX('Drugs properties'!$A:$A, MATCH($D251, 'Drugs properties'!$A:$A, 0), 0)), 9, 4, TRUE, "Drugs properties"))</f>
        <v>27</v>
      </c>
      <c r="AX251" s="105" cm="1">
        <f t="array" aca="1" ref="AX251" ca="1">INDIRECT(ADDRESS(CELL("row", INDEX('Drugs properties'!$A:$A, MATCH($D251, 'Drugs properties'!$A:$A, 0), 0)), 11, 4, TRUE, "Drugs properties"))</f>
        <v>4713</v>
      </c>
      <c r="AY251" s="102" cm="1">
        <f t="array" aca="1" ref="AY251" ca="1">INDIRECT(ADDRESS(CELL("row", INDEX('Drugs properties'!$A:$A, MATCH($D251, 'Drugs properties'!$A:$A, 0), 0)), 12, 4, TRUE, "Drugs properties"))</f>
        <v>349</v>
      </c>
      <c r="AZ251" s="102" cm="1">
        <f t="array" aca="1" ref="AZ251" ca="1">INDIRECT(ADDRESS(CELL("row", INDEX('Drugs properties'!$A:$A, MATCH($D251, 'Drugs properties'!$A:$A, 0), 0)), 13, 4, TRUE, "Drugs properties"))</f>
        <v>56</v>
      </c>
      <c r="BA251" s="109" cm="1">
        <f t="array" aca="1" ref="BA251" ca="1">INDIRECT(ADDRESS(CELL("row", INDEX('Drugs properties'!$A:$A, MATCH($D251, 'Drugs properties'!$A:$A, 0), 0)), 14, 4, TRUE, "Drugs properties"))</f>
        <v>5</v>
      </c>
    </row>
    <row r="252" spans="1:53" s="3" customFormat="1" ht="90" x14ac:dyDescent="0.25">
      <c r="A252" s="15">
        <v>250</v>
      </c>
      <c r="B252" s="15" t="s">
        <v>469</v>
      </c>
      <c r="C252" s="32">
        <v>11830802</v>
      </c>
      <c r="D252" s="80" t="s">
        <v>468</v>
      </c>
      <c r="E252" s="16">
        <v>400</v>
      </c>
      <c r="F252" s="16"/>
      <c r="G252" s="16" t="s">
        <v>26</v>
      </c>
      <c r="H252" s="16" t="s">
        <v>1214</v>
      </c>
      <c r="I252" s="90" t="s">
        <v>3347</v>
      </c>
      <c r="J252" s="16" t="s">
        <v>2169</v>
      </c>
      <c r="K252" s="16" t="s">
        <v>19</v>
      </c>
      <c r="L252" s="16"/>
      <c r="M252" s="35"/>
      <c r="N252" s="43">
        <v>74</v>
      </c>
      <c r="O252" s="17" t="s">
        <v>96</v>
      </c>
      <c r="P252" s="44" t="s">
        <v>470</v>
      </c>
      <c r="Q252" s="49" t="s">
        <v>24</v>
      </c>
      <c r="R252" s="18">
        <v>110</v>
      </c>
      <c r="S252" s="18"/>
      <c r="T252" s="50"/>
      <c r="U252" s="55"/>
      <c r="V252" s="19"/>
      <c r="W252" s="56">
        <v>512</v>
      </c>
      <c r="X252" s="61"/>
      <c r="Y252" s="20"/>
      <c r="Z252" s="20"/>
      <c r="AA252" s="20"/>
      <c r="AB252" s="20"/>
      <c r="AC252" s="20">
        <v>3.1</v>
      </c>
      <c r="AD252" s="20">
        <v>0.78169999999999995</v>
      </c>
      <c r="AE252" s="20"/>
      <c r="AF252" s="20"/>
      <c r="AG252" s="20"/>
      <c r="AH252" s="20"/>
      <c r="AI252" s="20"/>
      <c r="AJ252" s="62">
        <v>1.3</v>
      </c>
      <c r="AK252" s="67"/>
      <c r="AL252" s="21"/>
      <c r="AM252" s="21"/>
      <c r="AN252" s="68" t="s">
        <v>147</v>
      </c>
      <c r="AO252" s="72" t="s">
        <v>1215</v>
      </c>
      <c r="AP252" s="100" t="str" cm="1">
        <f t="array" aca="1" ref="AP252" ca="1">INDIRECT(ADDRESS(CELL("row", INDEX('Drugs properties'!$A:$A, MATCH($D252, 'Drugs properties'!$A:$A, 0), 0)), 2, 4, TRUE, "Drugs properties"))</f>
        <v>CC1CN(CCN1)C2=C(C=C3C(=C2OC)N(C=C(C3=O)C(=O)O)C4CC4)F</v>
      </c>
      <c r="AQ252" s="98" cm="1">
        <f t="array" aca="1" ref="AQ252" ca="1">INDIRECT(ADDRESS(CELL("row", INDEX('Drugs properties'!$A:$A, MATCH($D252, 'Drugs properties'!$A:$A, 0), 0)), 3, 4, TRUE, "Drugs properties"))</f>
        <v>375.39</v>
      </c>
      <c r="AR252" s="98" cm="1">
        <f t="array" aca="1" ref="AR252" ca="1">INDIRECT(ADDRESS(CELL("row", INDEX('Drugs properties'!$A:$A, MATCH($D252, 'Drugs properties'!$A:$A, 0), 0)), 4, 4, TRUE, "Drugs properties"))</f>
        <v>83.8</v>
      </c>
      <c r="AS252" s="98" cm="1">
        <f t="array" aca="1" ref="AS252" ca="1">INDIRECT(ADDRESS(CELL("row", INDEX('Drugs properties'!$A:$A, MATCH($D252, 'Drugs properties'!$A:$A, 0), 0)), 5, 4, TRUE, "Drugs properties"))</f>
        <v>1.26</v>
      </c>
      <c r="AT252" s="98" cm="1">
        <f t="array" aca="1" ref="AT252" ca="1">INDIRECT(ADDRESS(CELL("row", INDEX('Drugs properties'!$A:$A, MATCH($D252, 'Drugs properties'!$A:$A, 0), 0)), 6, 4, TRUE, "Drugs properties"))</f>
        <v>6</v>
      </c>
      <c r="AU252" s="98" cm="1">
        <f t="array" aca="1" ref="AU252" ca="1">INDIRECT(ADDRESS(CELL("row", INDEX('Drugs properties'!$A:$A, MATCH($D252, 'Drugs properties'!$A:$A, 0), 0)), 7, 4, TRUE, "Drugs properties"))</f>
        <v>2</v>
      </c>
      <c r="AV252" s="98" cm="1">
        <f t="array" aca="1" ref="AV252" ca="1">INDIRECT(ADDRESS(CELL("row", INDEX('Drugs properties'!$A:$A, MATCH($D252, 'Drugs properties'!$A:$A, 0), 0)), 8, 4, TRUE, "Drugs properties"))</f>
        <v>4</v>
      </c>
      <c r="AW252" s="98" cm="1">
        <f t="array" aca="1" ref="AW252" ca="1">INDIRECT(ADDRESS(CELL("row", INDEX('Drugs properties'!$A:$A, MATCH($D252, 'Drugs properties'!$A:$A, 0), 0)), 9, 4, TRUE, "Drugs properties"))</f>
        <v>27</v>
      </c>
      <c r="AX252" s="105" cm="1">
        <f t="array" aca="1" ref="AX252" ca="1">INDIRECT(ADDRESS(CELL("row", INDEX('Drugs properties'!$A:$A, MATCH($D252, 'Drugs properties'!$A:$A, 0), 0)), 11, 4, TRUE, "Drugs properties"))</f>
        <v>4713</v>
      </c>
      <c r="AY252" s="102" cm="1">
        <f t="array" aca="1" ref="AY252" ca="1">INDIRECT(ADDRESS(CELL("row", INDEX('Drugs properties'!$A:$A, MATCH($D252, 'Drugs properties'!$A:$A, 0), 0)), 12, 4, TRUE, "Drugs properties"))</f>
        <v>349</v>
      </c>
      <c r="AZ252" s="102" cm="1">
        <f t="array" aca="1" ref="AZ252" ca="1">INDIRECT(ADDRESS(CELL("row", INDEX('Drugs properties'!$A:$A, MATCH($D252, 'Drugs properties'!$A:$A, 0), 0)), 13, 4, TRUE, "Drugs properties"))</f>
        <v>56</v>
      </c>
      <c r="BA252" s="109" cm="1">
        <f t="array" aca="1" ref="BA252" ca="1">INDIRECT(ADDRESS(CELL("row", INDEX('Drugs properties'!$A:$A, MATCH($D252, 'Drugs properties'!$A:$A, 0), 0)), 14, 4, TRUE, "Drugs properties"))</f>
        <v>5</v>
      </c>
    </row>
    <row r="253" spans="1:53" s="3" customFormat="1" ht="105" x14ac:dyDescent="0.25">
      <c r="A253" s="15">
        <v>251</v>
      </c>
      <c r="B253" s="15" t="s">
        <v>469</v>
      </c>
      <c r="C253" s="32">
        <v>11830802</v>
      </c>
      <c r="D253" s="80" t="s">
        <v>468</v>
      </c>
      <c r="E253" s="16">
        <v>400</v>
      </c>
      <c r="F253" s="16"/>
      <c r="G253" s="16" t="s">
        <v>19</v>
      </c>
      <c r="H253" s="16" t="s">
        <v>1216</v>
      </c>
      <c r="I253" s="90" t="s">
        <v>3348</v>
      </c>
      <c r="J253" s="16" t="s">
        <v>2170</v>
      </c>
      <c r="K253" s="16" t="s">
        <v>19</v>
      </c>
      <c r="L253" s="16"/>
      <c r="M253" s="35"/>
      <c r="N253" s="43">
        <v>65</v>
      </c>
      <c r="O253" s="17" t="s">
        <v>96</v>
      </c>
      <c r="P253" s="44" t="s">
        <v>542</v>
      </c>
      <c r="Q253" s="49" t="s">
        <v>24</v>
      </c>
      <c r="R253" s="18"/>
      <c r="S253" s="18"/>
      <c r="T253" s="50"/>
      <c r="U253" s="55"/>
      <c r="V253" s="19"/>
      <c r="W253" s="56" t="s">
        <v>270</v>
      </c>
      <c r="X253" s="61" t="s">
        <v>24</v>
      </c>
      <c r="Y253" s="20"/>
      <c r="Z253" s="20"/>
      <c r="AA253" s="20"/>
      <c r="AB253" s="20"/>
      <c r="AC253" s="20"/>
      <c r="AD253" s="20"/>
      <c r="AE253" s="20"/>
      <c r="AF253" s="20"/>
      <c r="AG253" s="20"/>
      <c r="AH253" s="20"/>
      <c r="AI253" s="20"/>
      <c r="AJ253" s="62">
        <v>2.5</v>
      </c>
      <c r="AK253" s="67"/>
      <c r="AL253" s="21"/>
      <c r="AM253" s="21"/>
      <c r="AN253" s="68" t="s">
        <v>147</v>
      </c>
      <c r="AO253" s="72" t="s">
        <v>2205</v>
      </c>
      <c r="AP253" s="98" t="str" cm="1">
        <f t="array" aca="1" ref="AP253" ca="1">INDIRECT(ADDRESS(CELL("row", INDEX('Drugs properties'!$A:$A, MATCH($D253, 'Drugs properties'!$A:$A, 0), 0)), 2, 4, TRUE, "Drugs properties"))</f>
        <v>CC1CN(CCN1)C2=C(C=C3C(=C2OC)N(C=C(C3=O)C(=O)O)C4CC4)F</v>
      </c>
      <c r="AQ253" s="98" cm="1">
        <f t="array" aca="1" ref="AQ253" ca="1">INDIRECT(ADDRESS(CELL("row", INDEX('Drugs properties'!$A:$A, MATCH($D253, 'Drugs properties'!$A:$A, 0), 0)), 3, 4, TRUE, "Drugs properties"))</f>
        <v>375.39</v>
      </c>
      <c r="AR253" s="98" cm="1">
        <f t="array" aca="1" ref="AR253" ca="1">INDIRECT(ADDRESS(CELL("row", INDEX('Drugs properties'!$A:$A, MATCH($D253, 'Drugs properties'!$A:$A, 0), 0)), 4, 4, TRUE, "Drugs properties"))</f>
        <v>83.8</v>
      </c>
      <c r="AS253" s="98" cm="1">
        <f t="array" aca="1" ref="AS253" ca="1">INDIRECT(ADDRESS(CELL("row", INDEX('Drugs properties'!$A:$A, MATCH($D253, 'Drugs properties'!$A:$A, 0), 0)), 5, 4, TRUE, "Drugs properties"))</f>
        <v>1.26</v>
      </c>
      <c r="AT253" s="98" cm="1">
        <f t="array" aca="1" ref="AT253" ca="1">INDIRECT(ADDRESS(CELL("row", INDEX('Drugs properties'!$A:$A, MATCH($D253, 'Drugs properties'!$A:$A, 0), 0)), 6, 4, TRUE, "Drugs properties"))</f>
        <v>6</v>
      </c>
      <c r="AU253" s="98" cm="1">
        <f t="array" aca="1" ref="AU253" ca="1">INDIRECT(ADDRESS(CELL("row", INDEX('Drugs properties'!$A:$A, MATCH($D253, 'Drugs properties'!$A:$A, 0), 0)), 7, 4, TRUE, "Drugs properties"))</f>
        <v>2</v>
      </c>
      <c r="AV253" s="98" cm="1">
        <f t="array" aca="1" ref="AV253" ca="1">INDIRECT(ADDRESS(CELL("row", INDEX('Drugs properties'!$A:$A, MATCH($D253, 'Drugs properties'!$A:$A, 0), 0)), 8, 4, TRUE, "Drugs properties"))</f>
        <v>4</v>
      </c>
      <c r="AW253" s="98" cm="1">
        <f t="array" aca="1" ref="AW253" ca="1">INDIRECT(ADDRESS(CELL("row", INDEX('Drugs properties'!$A:$A, MATCH($D253, 'Drugs properties'!$A:$A, 0), 0)), 9, 4, TRUE, "Drugs properties"))</f>
        <v>27</v>
      </c>
      <c r="AX253" s="105" cm="1">
        <f t="array" aca="1" ref="AX253" ca="1">INDIRECT(ADDRESS(CELL("row", INDEX('Drugs properties'!$A:$A, MATCH($D253, 'Drugs properties'!$A:$A, 0), 0)), 11, 4, TRUE, "Drugs properties"))</f>
        <v>4713</v>
      </c>
      <c r="AY253" s="102" cm="1">
        <f t="array" aca="1" ref="AY253" ca="1">INDIRECT(ADDRESS(CELL("row", INDEX('Drugs properties'!$A:$A, MATCH($D253, 'Drugs properties'!$A:$A, 0), 0)), 12, 4, TRUE, "Drugs properties"))</f>
        <v>349</v>
      </c>
      <c r="AZ253" s="102" cm="1">
        <f t="array" aca="1" ref="AZ253" ca="1">INDIRECT(ADDRESS(CELL("row", INDEX('Drugs properties'!$A:$A, MATCH($D253, 'Drugs properties'!$A:$A, 0), 0)), 13, 4, TRUE, "Drugs properties"))</f>
        <v>56</v>
      </c>
      <c r="BA253" s="109" cm="1">
        <f t="array" aca="1" ref="BA253" ca="1">INDIRECT(ADDRESS(CELL("row", INDEX('Drugs properties'!$A:$A, MATCH($D253, 'Drugs properties'!$A:$A, 0), 0)), 14, 4, TRUE, "Drugs properties"))</f>
        <v>5</v>
      </c>
    </row>
    <row r="254" spans="1:53" s="3" customFormat="1" ht="90" x14ac:dyDescent="0.25">
      <c r="A254" s="15">
        <v>252</v>
      </c>
      <c r="B254" s="15" t="s">
        <v>543</v>
      </c>
      <c r="C254" s="32">
        <v>2410877</v>
      </c>
      <c r="D254" s="34" t="s">
        <v>1767</v>
      </c>
      <c r="E254" s="16" t="s">
        <v>3202</v>
      </c>
      <c r="F254" s="16" t="s">
        <v>1218</v>
      </c>
      <c r="G254" s="16" t="s">
        <v>901</v>
      </c>
      <c r="H254" s="16" t="s">
        <v>1219</v>
      </c>
      <c r="I254" s="90" t="s">
        <v>3349</v>
      </c>
      <c r="J254" s="16" t="s">
        <v>2171</v>
      </c>
      <c r="K254" s="16" t="s">
        <v>1217</v>
      </c>
      <c r="L254" s="16"/>
      <c r="M254" s="35"/>
      <c r="N254" s="43">
        <v>66</v>
      </c>
      <c r="O254" s="17" t="s">
        <v>100</v>
      </c>
      <c r="P254" s="44" t="s">
        <v>544</v>
      </c>
      <c r="Q254" s="49" t="s">
        <v>24</v>
      </c>
      <c r="R254" s="18">
        <v>220</v>
      </c>
      <c r="S254" s="18"/>
      <c r="T254" s="50"/>
      <c r="U254" s="55"/>
      <c r="V254" s="19" t="s">
        <v>545</v>
      </c>
      <c r="W254" s="56" t="s">
        <v>546</v>
      </c>
      <c r="X254" s="61"/>
      <c r="Y254" s="20"/>
      <c r="Z254" s="20" t="s">
        <v>3420</v>
      </c>
      <c r="AA254" s="20"/>
      <c r="AB254" s="20"/>
      <c r="AC254" s="20" t="s">
        <v>3436</v>
      </c>
      <c r="AD254" s="20"/>
      <c r="AE254" s="20">
        <v>10</v>
      </c>
      <c r="AF254" s="20"/>
      <c r="AG254" s="20"/>
      <c r="AH254" s="20"/>
      <c r="AI254" s="20"/>
      <c r="AJ254" s="62"/>
      <c r="AK254" s="67" t="s">
        <v>1220</v>
      </c>
      <c r="AL254" s="21" t="s">
        <v>24</v>
      </c>
      <c r="AM254" s="21"/>
      <c r="AN254" s="68" t="s">
        <v>1221</v>
      </c>
      <c r="AO254" s="72"/>
      <c r="AP254" s="98" t="str" cm="1">
        <f t="array" aca="1" ref="AP254" ca="1">INDIRECT(ADDRESS(CELL("row", INDEX('Drugs properties'!$A:$A, MATCH($D254, 'Drugs properties'!$A:$A, 0), 0)), 2, 4, TRUE, "Drugs properties"))</f>
        <v>CCN(CC)CCNC(=O)C1=CC=C(C=C1)N</v>
      </c>
      <c r="AQ254" s="98" cm="1">
        <f t="array" aca="1" ref="AQ254" ca="1">INDIRECT(ADDRESS(CELL("row", INDEX('Drugs properties'!$A:$A, MATCH($D254, 'Drugs properties'!$A:$A, 0), 0)), 3, 4, TRUE, "Drugs properties"))</f>
        <v>235.33</v>
      </c>
      <c r="AR254" s="98" cm="1">
        <f t="array" aca="1" ref="AR254" ca="1">INDIRECT(ADDRESS(CELL("row", INDEX('Drugs properties'!$A:$A, MATCH($D254, 'Drugs properties'!$A:$A, 0), 0)), 4, 4, TRUE, "Drugs properties"))</f>
        <v>58.36</v>
      </c>
      <c r="AS254" s="98" cm="1">
        <f t="array" aca="1" ref="AS254" ca="1">INDIRECT(ADDRESS(CELL("row", INDEX('Drugs properties'!$A:$A, MATCH($D254, 'Drugs properties'!$A:$A, 0), 0)), 5, 4, TRUE, "Drugs properties"))</f>
        <v>1.49</v>
      </c>
      <c r="AT254" s="98" cm="1">
        <f t="array" aca="1" ref="AT254" ca="1">INDIRECT(ADDRESS(CELL("row", INDEX('Drugs properties'!$A:$A, MATCH($D254, 'Drugs properties'!$A:$A, 0), 0)), 6, 4, TRUE, "Drugs properties"))</f>
        <v>2</v>
      </c>
      <c r="AU254" s="98" cm="1">
        <f t="array" aca="1" ref="AU254" ca="1">INDIRECT(ADDRESS(CELL("row", INDEX('Drugs properties'!$A:$A, MATCH($D254, 'Drugs properties'!$A:$A, 0), 0)), 7, 4, TRUE, "Drugs properties"))</f>
        <v>2</v>
      </c>
      <c r="AV254" s="98" cm="1">
        <f t="array" aca="1" ref="AV254" ca="1">INDIRECT(ADDRESS(CELL("row", INDEX('Drugs properties'!$A:$A, MATCH($D254, 'Drugs properties'!$A:$A, 0), 0)), 8, 4, TRUE, "Drugs properties"))</f>
        <v>7</v>
      </c>
      <c r="AW254" s="98" cm="1">
        <f t="array" aca="1" ref="AW254" ca="1">INDIRECT(ADDRESS(CELL("row", INDEX('Drugs properties'!$A:$A, MATCH($D254, 'Drugs properties'!$A:$A, 0), 0)), 9, 4, TRUE, "Drugs properties"))</f>
        <v>17</v>
      </c>
      <c r="AX254" s="105" cm="1">
        <f t="array" aca="1" ref="AX254" ca="1">INDIRECT(ADDRESS(CELL("row", INDEX('Drugs properties'!$A:$A, MATCH($D254, 'Drugs properties'!$A:$A, 0), 0)), 11, 4, TRUE, "Drugs properties"))</f>
        <v>2042</v>
      </c>
      <c r="AY254" s="102" cm="1">
        <f t="array" aca="1" ref="AY254" ca="1">INDIRECT(ADDRESS(CELL("row", INDEX('Drugs properties'!$A:$A, MATCH($D254, 'Drugs properties'!$A:$A, 0), 0)), 12, 4, TRUE, "Drugs properties"))</f>
        <v>355</v>
      </c>
      <c r="AZ254" s="102" cm="1">
        <f t="array" aca="1" ref="AZ254" ca="1">INDIRECT(ADDRESS(CELL("row", INDEX('Drugs properties'!$A:$A, MATCH($D254, 'Drugs properties'!$A:$A, 0), 0)), 13, 4, TRUE, "Drugs properties"))</f>
        <v>31</v>
      </c>
      <c r="BA254" s="109" cm="1">
        <f t="array" aca="1" ref="BA254" ca="1">INDIRECT(ADDRESS(CELL("row", INDEX('Drugs properties'!$A:$A, MATCH($D254, 'Drugs properties'!$A:$A, 0), 0)), 14, 4, TRUE, "Drugs properties"))</f>
        <v>0</v>
      </c>
    </row>
    <row r="255" spans="1:53" s="3" customFormat="1" ht="60" x14ac:dyDescent="0.25">
      <c r="A255" s="15">
        <v>253</v>
      </c>
      <c r="B255" s="15" t="s">
        <v>547</v>
      </c>
      <c r="C255" s="32">
        <v>31630892</v>
      </c>
      <c r="D255" s="34" t="s">
        <v>76</v>
      </c>
      <c r="E255" s="16">
        <v>2000</v>
      </c>
      <c r="F255" s="16"/>
      <c r="G255" s="16" t="s">
        <v>19</v>
      </c>
      <c r="H255" s="16"/>
      <c r="I255" s="16"/>
      <c r="J255" s="16"/>
      <c r="K255" s="16"/>
      <c r="L255" s="16" t="s">
        <v>89</v>
      </c>
      <c r="M255" s="35"/>
      <c r="N255" s="43">
        <v>34</v>
      </c>
      <c r="O255" s="17" t="s">
        <v>100</v>
      </c>
      <c r="P255" s="44" t="s">
        <v>1222</v>
      </c>
      <c r="Q255" s="49" t="s">
        <v>548</v>
      </c>
      <c r="R255" s="18">
        <v>76</v>
      </c>
      <c r="S255" s="18">
        <v>14</v>
      </c>
      <c r="T255" s="50">
        <v>36.799999999999997</v>
      </c>
      <c r="U255" s="55"/>
      <c r="V255" s="19"/>
      <c r="W255" s="56">
        <v>788</v>
      </c>
      <c r="X255" s="61"/>
      <c r="Y255" s="20"/>
      <c r="Z255" s="20"/>
      <c r="AA255" s="20"/>
      <c r="AB255" s="20">
        <v>139</v>
      </c>
      <c r="AC255" s="20">
        <v>3.4</v>
      </c>
      <c r="AD255" s="20">
        <v>1.1109</v>
      </c>
      <c r="AE255" s="20"/>
      <c r="AF255" s="20">
        <v>105</v>
      </c>
      <c r="AG255" s="20">
        <v>25</v>
      </c>
      <c r="AH255" s="20"/>
      <c r="AI255" s="20">
        <v>20</v>
      </c>
      <c r="AJ255" s="62">
        <v>0.68</v>
      </c>
      <c r="AK255" s="67" t="s">
        <v>549</v>
      </c>
      <c r="AL255" s="21" t="s">
        <v>24</v>
      </c>
      <c r="AM255" s="21" t="s">
        <v>1223</v>
      </c>
      <c r="AN255" s="68" t="s">
        <v>318</v>
      </c>
      <c r="AO255" s="72"/>
      <c r="AP255" s="98" t="str" cm="1">
        <f t="array" aca="1" ref="AP255" ca="1">INDIRECT(ADDRESS(CELL("row", INDEX('Drugs properties'!$A:$A, MATCH($D255, 'Drugs properties'!$A:$A, 0), 0)), 2, 4, TRUE, "Drugs properties"))</f>
        <v>CCC1CC2CC3C1N(C2)CCC4=C3NC5=C4C=C(C=C5)OC</v>
      </c>
      <c r="AQ255" s="98" cm="1">
        <f t="array" aca="1" ref="AQ255" ca="1">INDIRECT(ADDRESS(CELL("row", INDEX('Drugs properties'!$A:$A, MATCH($D255, 'Drugs properties'!$A:$A, 0), 0)), 3, 4, TRUE, "Drugs properties"))</f>
        <v>310.43</v>
      </c>
      <c r="AR255" s="98" cm="1">
        <f t="array" aca="1" ref="AR255" ca="1">INDIRECT(ADDRESS(CELL("row", INDEX('Drugs properties'!$A:$A, MATCH($D255, 'Drugs properties'!$A:$A, 0), 0)), 4, 4, TRUE, "Drugs properties"))</f>
        <v>28.26</v>
      </c>
      <c r="AS255" s="98" cm="1">
        <f t="array" aca="1" ref="AS255" ca="1">INDIRECT(ADDRESS(CELL("row", INDEX('Drugs properties'!$A:$A, MATCH($D255, 'Drugs properties'!$A:$A, 0), 0)), 5, 4, TRUE, "Drugs properties"))</f>
        <v>3.56</v>
      </c>
      <c r="AT255" s="98" cm="1">
        <f t="array" aca="1" ref="AT255" ca="1">INDIRECT(ADDRESS(CELL("row", INDEX('Drugs properties'!$A:$A, MATCH($D255, 'Drugs properties'!$A:$A, 0), 0)), 6, 4, TRUE, "Drugs properties"))</f>
        <v>2</v>
      </c>
      <c r="AU255" s="98" cm="1">
        <f t="array" aca="1" ref="AU255" ca="1">INDIRECT(ADDRESS(CELL("row", INDEX('Drugs properties'!$A:$A, MATCH($D255, 'Drugs properties'!$A:$A, 0), 0)), 7, 4, TRUE, "Drugs properties"))</f>
        <v>1</v>
      </c>
      <c r="AV255" s="98" cm="1">
        <f t="array" aca="1" ref="AV255" ca="1">INDIRECT(ADDRESS(CELL("row", INDEX('Drugs properties'!$A:$A, MATCH($D255, 'Drugs properties'!$A:$A, 0), 0)), 8, 4, TRUE, "Drugs properties"))</f>
        <v>2</v>
      </c>
      <c r="AW255" s="98" cm="1">
        <f t="array" aca="1" ref="AW255" ca="1">INDIRECT(ADDRESS(CELL("row", INDEX('Drugs properties'!$A:$A, MATCH($D255, 'Drugs properties'!$A:$A, 0), 0)), 9, 4, TRUE, "Drugs properties"))</f>
        <v>23</v>
      </c>
      <c r="AX255" s="105" cm="1">
        <f t="array" aca="1" ref="AX255" ca="1">INDIRECT(ADDRESS(CELL("row", INDEX('Drugs properties'!$A:$A, MATCH($D255, 'Drugs properties'!$A:$A, 0), 0)), 11, 4, TRUE, "Drugs properties"))</f>
        <v>26</v>
      </c>
      <c r="AY255" s="102" cm="1">
        <f t="array" aca="1" ref="AY255" ca="1">INDIRECT(ADDRESS(CELL("row", INDEX('Drugs properties'!$A:$A, MATCH($D255, 'Drugs properties'!$A:$A, 0), 0)), 12, 4, TRUE, "Drugs properties"))</f>
        <v>7</v>
      </c>
      <c r="AZ255" s="102" cm="1">
        <f t="array" aca="1" ref="AZ255" ca="1">INDIRECT(ADDRESS(CELL("row", INDEX('Drugs properties'!$A:$A, MATCH($D255, 'Drugs properties'!$A:$A, 0), 0)), 13, 4, TRUE, "Drugs properties"))</f>
        <v>4</v>
      </c>
      <c r="BA255" s="109" cm="1">
        <f t="array" aca="1" ref="BA255" ca="1">INDIRECT(ADDRESS(CELL("row", INDEX('Drugs properties'!$A:$A, MATCH($D255, 'Drugs properties'!$A:$A, 0), 0)), 14, 4, TRUE, "Drugs properties"))</f>
        <v>0</v>
      </c>
    </row>
    <row r="256" spans="1:53" s="3" customFormat="1" ht="75" x14ac:dyDescent="0.25">
      <c r="A256" s="15">
        <v>254</v>
      </c>
      <c r="B256" s="15" t="s">
        <v>554</v>
      </c>
      <c r="C256" s="32">
        <v>8488140</v>
      </c>
      <c r="D256" s="34" t="s">
        <v>187</v>
      </c>
      <c r="E256" s="16">
        <v>270</v>
      </c>
      <c r="F256" s="16"/>
      <c r="G256" s="16" t="s">
        <v>19</v>
      </c>
      <c r="H256" s="16"/>
      <c r="I256" s="16"/>
      <c r="J256" s="16"/>
      <c r="K256" s="16"/>
      <c r="L256" s="16" t="s">
        <v>89</v>
      </c>
      <c r="M256" s="35" t="s">
        <v>2172</v>
      </c>
      <c r="N256" s="43">
        <v>16</v>
      </c>
      <c r="O256" s="17" t="s">
        <v>100</v>
      </c>
      <c r="P256" s="44"/>
      <c r="Q256" s="49" t="s">
        <v>254</v>
      </c>
      <c r="R256" s="18" t="s">
        <v>555</v>
      </c>
      <c r="S256" s="18"/>
      <c r="T256" s="50"/>
      <c r="U256" s="55"/>
      <c r="V256" s="19"/>
      <c r="W256" s="56">
        <v>620</v>
      </c>
      <c r="X256" s="61"/>
      <c r="Y256" s="20"/>
      <c r="Z256" s="20"/>
      <c r="AA256" s="20"/>
      <c r="AB256" s="20"/>
      <c r="AC256" s="20"/>
      <c r="AD256" s="20" t="s">
        <v>73</v>
      </c>
      <c r="AE256" s="20" t="s">
        <v>73</v>
      </c>
      <c r="AF256" s="20"/>
      <c r="AG256" s="20"/>
      <c r="AH256" s="20"/>
      <c r="AI256" s="20"/>
      <c r="AJ256" s="62"/>
      <c r="AK256" s="67" t="s">
        <v>1224</v>
      </c>
      <c r="AL256" s="21"/>
      <c r="AM256" s="81" t="s">
        <v>962</v>
      </c>
      <c r="AN256" s="68" t="s">
        <v>1225</v>
      </c>
      <c r="AO256" s="72"/>
      <c r="AP256" s="98" t="str" cm="1">
        <f t="array" aca="1" ref="AP256" ca="1">INDIRECT(ADDRESS(CELL("row", INDEX('Drugs properties'!$A:$A, MATCH($D256, 'Drugs properties'!$A:$A, 0), 0)), 2, 4, TRUE, "Drugs properties"))</f>
        <v>COC1=CC=C(C=C1)CCN2CCC(CC2)NC3=NC4=CC=CC=C4N3CC5=CC=C(C=C5)F</v>
      </c>
      <c r="AQ256" s="98" cm="1">
        <f t="array" aca="1" ref="AQ256" ca="1">INDIRECT(ADDRESS(CELL("row", INDEX('Drugs properties'!$A:$A, MATCH($D256, 'Drugs properties'!$A:$A, 0), 0)), 3, 4, TRUE, "Drugs properties"))</f>
        <v>458.57</v>
      </c>
      <c r="AR256" s="98" cm="1">
        <f t="array" aca="1" ref="AR256" ca="1">INDIRECT(ADDRESS(CELL("row", INDEX('Drugs properties'!$A:$A, MATCH($D256, 'Drugs properties'!$A:$A, 0), 0)), 4, 4, TRUE, "Drugs properties"))</f>
        <v>42.32</v>
      </c>
      <c r="AS256" s="98" cm="1">
        <f t="array" aca="1" ref="AS256" ca="1">INDIRECT(ADDRESS(CELL("row", INDEX('Drugs properties'!$A:$A, MATCH($D256, 'Drugs properties'!$A:$A, 0), 0)), 5, 4, TRUE, "Drugs properties"))</f>
        <v>5</v>
      </c>
      <c r="AT256" s="98" cm="1">
        <f t="array" aca="1" ref="AT256" ca="1">INDIRECT(ADDRESS(CELL("row", INDEX('Drugs properties'!$A:$A, MATCH($D256, 'Drugs properties'!$A:$A, 0), 0)), 6, 4, TRUE, "Drugs properties"))</f>
        <v>4</v>
      </c>
      <c r="AU256" s="98" cm="1">
        <f t="array" aca="1" ref="AU256" ca="1">INDIRECT(ADDRESS(CELL("row", INDEX('Drugs properties'!$A:$A, MATCH($D256, 'Drugs properties'!$A:$A, 0), 0)), 7, 4, TRUE, "Drugs properties"))</f>
        <v>1</v>
      </c>
      <c r="AV256" s="98" cm="1">
        <f t="array" aca="1" ref="AV256" ca="1">INDIRECT(ADDRESS(CELL("row", INDEX('Drugs properties'!$A:$A, MATCH($D256, 'Drugs properties'!$A:$A, 0), 0)), 8, 4, TRUE, "Drugs properties"))</f>
        <v>8</v>
      </c>
      <c r="AW256" s="98" cm="1">
        <f t="array" aca="1" ref="AW256" ca="1">INDIRECT(ADDRESS(CELL("row", INDEX('Drugs properties'!$A:$A, MATCH($D256, 'Drugs properties'!$A:$A, 0), 0)), 9, 4, TRUE, "Drugs properties"))</f>
        <v>34</v>
      </c>
      <c r="AX256" s="105" cm="1">
        <f t="array" aca="1" ref="AX256" ca="1">INDIRECT(ADDRESS(CELL("row", INDEX('Drugs properties'!$A:$A, MATCH($D256, 'Drugs properties'!$A:$A, 0), 0)), 11, 4, TRUE, "Drugs properties"))</f>
        <v>1786</v>
      </c>
      <c r="AY256" s="102" cm="1">
        <f t="array" aca="1" ref="AY256" ca="1">INDIRECT(ADDRESS(CELL("row", INDEX('Drugs properties'!$A:$A, MATCH($D256, 'Drugs properties'!$A:$A, 0), 0)), 12, 4, TRUE, "Drugs properties"))</f>
        <v>363</v>
      </c>
      <c r="AZ256" s="102" cm="1">
        <f t="array" aca="1" ref="AZ256" ca="1">INDIRECT(ADDRESS(CELL("row", INDEX('Drugs properties'!$A:$A, MATCH($D256, 'Drugs properties'!$A:$A, 0), 0)), 13, 4, TRUE, "Drugs properties"))</f>
        <v>21</v>
      </c>
      <c r="BA256" s="109" cm="1">
        <f t="array" aca="1" ref="BA256" ca="1">INDIRECT(ADDRESS(CELL("row", INDEX('Drugs properties'!$A:$A, MATCH($D256, 'Drugs properties'!$A:$A, 0), 0)), 14, 4, TRUE, "Drugs properties"))</f>
        <v>2</v>
      </c>
    </row>
    <row r="257" spans="1:53" s="3" customFormat="1" ht="75" x14ac:dyDescent="0.25">
      <c r="A257" s="15">
        <v>255</v>
      </c>
      <c r="B257" s="15" t="s">
        <v>556</v>
      </c>
      <c r="C257" s="32">
        <v>8433408</v>
      </c>
      <c r="D257" s="34" t="s">
        <v>187</v>
      </c>
      <c r="E257" s="16">
        <v>200</v>
      </c>
      <c r="F257" s="16" t="s">
        <v>3116</v>
      </c>
      <c r="G257" s="16" t="s">
        <v>19</v>
      </c>
      <c r="H257" s="16" t="s">
        <v>557</v>
      </c>
      <c r="I257" s="16">
        <v>750</v>
      </c>
      <c r="J257" s="16" t="s">
        <v>3116</v>
      </c>
      <c r="K257" s="16" t="s">
        <v>19</v>
      </c>
      <c r="L257" s="16" t="s">
        <v>89</v>
      </c>
      <c r="M257" s="35" t="s">
        <v>2173</v>
      </c>
      <c r="N257" s="43">
        <v>26</v>
      </c>
      <c r="O257" s="17" t="s">
        <v>100</v>
      </c>
      <c r="P257" s="44" t="s">
        <v>257</v>
      </c>
      <c r="Q257" s="49"/>
      <c r="R257" s="18"/>
      <c r="S257" s="18"/>
      <c r="T257" s="50"/>
      <c r="U257" s="55"/>
      <c r="V257" s="19" t="s">
        <v>1229</v>
      </c>
      <c r="W257" s="56" t="s">
        <v>1228</v>
      </c>
      <c r="X257" s="61"/>
      <c r="Y257" s="20"/>
      <c r="Z257" s="20">
        <v>61.3</v>
      </c>
      <c r="AA257" s="87" t="s">
        <v>1227</v>
      </c>
      <c r="AB257" s="20"/>
      <c r="AC257" s="20">
        <v>4.5999999999999996</v>
      </c>
      <c r="AD257" s="20"/>
      <c r="AE257" s="20">
        <v>9.1378000000000004</v>
      </c>
      <c r="AF257" s="20"/>
      <c r="AG257" s="20"/>
      <c r="AH257" s="20"/>
      <c r="AI257" s="20"/>
      <c r="AJ257" s="62"/>
      <c r="AK257" s="67" t="s">
        <v>1226</v>
      </c>
      <c r="AL257" s="21"/>
      <c r="AM257" s="21"/>
      <c r="AN257" s="68" t="s">
        <v>1268</v>
      </c>
      <c r="AO257" s="72"/>
      <c r="AP257" s="98" t="str" cm="1">
        <f t="array" aca="1" ref="AP257" ca="1">INDIRECT(ADDRESS(CELL("row", INDEX('Drugs properties'!$A:$A, MATCH($D257, 'Drugs properties'!$A:$A, 0), 0)), 2, 4, TRUE, "Drugs properties"))</f>
        <v>COC1=CC=C(C=C1)CCN2CCC(CC2)NC3=NC4=CC=CC=C4N3CC5=CC=C(C=C5)F</v>
      </c>
      <c r="AQ257" s="98" cm="1">
        <f t="array" aca="1" ref="AQ257" ca="1">INDIRECT(ADDRESS(CELL("row", INDEX('Drugs properties'!$A:$A, MATCH($D257, 'Drugs properties'!$A:$A, 0), 0)), 3, 4, TRUE, "Drugs properties"))</f>
        <v>458.57</v>
      </c>
      <c r="AR257" s="98" cm="1">
        <f t="array" aca="1" ref="AR257" ca="1">INDIRECT(ADDRESS(CELL("row", INDEX('Drugs properties'!$A:$A, MATCH($D257, 'Drugs properties'!$A:$A, 0), 0)), 4, 4, TRUE, "Drugs properties"))</f>
        <v>42.32</v>
      </c>
      <c r="AS257" s="98" cm="1">
        <f t="array" aca="1" ref="AS257" ca="1">INDIRECT(ADDRESS(CELL("row", INDEX('Drugs properties'!$A:$A, MATCH($D257, 'Drugs properties'!$A:$A, 0), 0)), 5, 4, TRUE, "Drugs properties"))</f>
        <v>5</v>
      </c>
      <c r="AT257" s="98" cm="1">
        <f t="array" aca="1" ref="AT257" ca="1">INDIRECT(ADDRESS(CELL("row", INDEX('Drugs properties'!$A:$A, MATCH($D257, 'Drugs properties'!$A:$A, 0), 0)), 6, 4, TRUE, "Drugs properties"))</f>
        <v>4</v>
      </c>
      <c r="AU257" s="98" cm="1">
        <f t="array" aca="1" ref="AU257" ca="1">INDIRECT(ADDRESS(CELL("row", INDEX('Drugs properties'!$A:$A, MATCH($D257, 'Drugs properties'!$A:$A, 0), 0)), 7, 4, TRUE, "Drugs properties"))</f>
        <v>1</v>
      </c>
      <c r="AV257" s="98" cm="1">
        <f t="array" aca="1" ref="AV257" ca="1">INDIRECT(ADDRESS(CELL("row", INDEX('Drugs properties'!$A:$A, MATCH($D257, 'Drugs properties'!$A:$A, 0), 0)), 8, 4, TRUE, "Drugs properties"))</f>
        <v>8</v>
      </c>
      <c r="AW257" s="98" cm="1">
        <f t="array" aca="1" ref="AW257" ca="1">INDIRECT(ADDRESS(CELL("row", INDEX('Drugs properties'!$A:$A, MATCH($D257, 'Drugs properties'!$A:$A, 0), 0)), 9, 4, TRUE, "Drugs properties"))</f>
        <v>34</v>
      </c>
      <c r="AX257" s="105" cm="1">
        <f t="array" aca="1" ref="AX257" ca="1">INDIRECT(ADDRESS(CELL("row", INDEX('Drugs properties'!$A:$A, MATCH($D257, 'Drugs properties'!$A:$A, 0), 0)), 11, 4, TRUE, "Drugs properties"))</f>
        <v>1786</v>
      </c>
      <c r="AY257" s="102" cm="1">
        <f t="array" aca="1" ref="AY257" ca="1">INDIRECT(ADDRESS(CELL("row", INDEX('Drugs properties'!$A:$A, MATCH($D257, 'Drugs properties'!$A:$A, 0), 0)), 12, 4, TRUE, "Drugs properties"))</f>
        <v>363</v>
      </c>
      <c r="AZ257" s="102" cm="1">
        <f t="array" aca="1" ref="AZ257" ca="1">INDIRECT(ADDRESS(CELL("row", INDEX('Drugs properties'!$A:$A, MATCH($D257, 'Drugs properties'!$A:$A, 0), 0)), 13, 4, TRUE, "Drugs properties"))</f>
        <v>21</v>
      </c>
      <c r="BA257" s="109" cm="1">
        <f t="array" aca="1" ref="BA257" ca="1">INDIRECT(ADDRESS(CELL("row", INDEX('Drugs properties'!$A:$A, MATCH($D257, 'Drugs properties'!$A:$A, 0), 0)), 14, 4, TRUE, "Drugs properties"))</f>
        <v>2</v>
      </c>
    </row>
    <row r="258" spans="1:53" s="3" customFormat="1" ht="90" x14ac:dyDescent="0.25">
      <c r="A258" s="15">
        <v>256</v>
      </c>
      <c r="B258" s="15" t="s">
        <v>558</v>
      </c>
      <c r="C258" s="32">
        <v>1937973</v>
      </c>
      <c r="D258" s="34" t="s">
        <v>187</v>
      </c>
      <c r="E258" s="16"/>
      <c r="F258" s="16" t="s">
        <v>3350</v>
      </c>
      <c r="G258" s="16"/>
      <c r="H258" s="16"/>
      <c r="I258" s="16"/>
      <c r="J258" s="16"/>
      <c r="K258" s="16"/>
      <c r="L258" s="16" t="s">
        <v>89</v>
      </c>
      <c r="M258" s="35"/>
      <c r="N258" s="43">
        <v>15</v>
      </c>
      <c r="O258" s="17" t="s">
        <v>100</v>
      </c>
      <c r="P258" s="44"/>
      <c r="Q258" s="49" t="s">
        <v>559</v>
      </c>
      <c r="R258" s="18"/>
      <c r="S258" s="18"/>
      <c r="T258" s="50"/>
      <c r="U258" s="55"/>
      <c r="V258" s="19">
        <v>650</v>
      </c>
      <c r="W258" s="56"/>
      <c r="X258" s="61"/>
      <c r="Y258" s="20"/>
      <c r="Z258" s="20"/>
      <c r="AA258" s="20"/>
      <c r="AB258" s="20"/>
      <c r="AC258" s="20">
        <v>3.7</v>
      </c>
      <c r="AD258" s="20">
        <v>0.8</v>
      </c>
      <c r="AE258" s="20">
        <v>2.34</v>
      </c>
      <c r="AF258" s="20"/>
      <c r="AG258" s="20"/>
      <c r="AH258" s="20"/>
      <c r="AI258" s="20"/>
      <c r="AJ258" s="62"/>
      <c r="AK258" s="67" t="s">
        <v>1231</v>
      </c>
      <c r="AL258" s="21"/>
      <c r="AM258" s="21" t="s">
        <v>1232</v>
      </c>
      <c r="AN258" s="68" t="s">
        <v>1230</v>
      </c>
      <c r="AO258" s="72"/>
      <c r="AP258" s="100" t="str" cm="1">
        <f t="array" aca="1" ref="AP258" ca="1">INDIRECT(ADDRESS(CELL("row", INDEX('Drugs properties'!$A:$A, MATCH($D258, 'Drugs properties'!$A:$A, 0), 0)), 2, 4, TRUE, "Drugs properties"))</f>
        <v>COC1=CC=C(C=C1)CCN2CCC(CC2)NC3=NC4=CC=CC=C4N3CC5=CC=C(C=C5)F</v>
      </c>
      <c r="AQ258" s="98" cm="1">
        <f t="array" aca="1" ref="AQ258" ca="1">INDIRECT(ADDRESS(CELL("row", INDEX('Drugs properties'!$A:$A, MATCH($D258, 'Drugs properties'!$A:$A, 0), 0)), 3, 4, TRUE, "Drugs properties"))</f>
        <v>458.57</v>
      </c>
      <c r="AR258" s="98" cm="1">
        <f t="array" aca="1" ref="AR258" ca="1">INDIRECT(ADDRESS(CELL("row", INDEX('Drugs properties'!$A:$A, MATCH($D258, 'Drugs properties'!$A:$A, 0), 0)), 4, 4, TRUE, "Drugs properties"))</f>
        <v>42.32</v>
      </c>
      <c r="AS258" s="98" cm="1">
        <f t="array" aca="1" ref="AS258" ca="1">INDIRECT(ADDRESS(CELL("row", INDEX('Drugs properties'!$A:$A, MATCH($D258, 'Drugs properties'!$A:$A, 0), 0)), 5, 4, TRUE, "Drugs properties"))</f>
        <v>5</v>
      </c>
      <c r="AT258" s="98" cm="1">
        <f t="array" aca="1" ref="AT258" ca="1">INDIRECT(ADDRESS(CELL("row", INDEX('Drugs properties'!$A:$A, MATCH($D258, 'Drugs properties'!$A:$A, 0), 0)), 6, 4, TRUE, "Drugs properties"))</f>
        <v>4</v>
      </c>
      <c r="AU258" s="98" cm="1">
        <f t="array" aca="1" ref="AU258" ca="1">INDIRECT(ADDRESS(CELL("row", INDEX('Drugs properties'!$A:$A, MATCH($D258, 'Drugs properties'!$A:$A, 0), 0)), 7, 4, TRUE, "Drugs properties"))</f>
        <v>1</v>
      </c>
      <c r="AV258" s="98" cm="1">
        <f t="array" aca="1" ref="AV258" ca="1">INDIRECT(ADDRESS(CELL("row", INDEX('Drugs properties'!$A:$A, MATCH($D258, 'Drugs properties'!$A:$A, 0), 0)), 8, 4, TRUE, "Drugs properties"))</f>
        <v>8</v>
      </c>
      <c r="AW258" s="98" cm="1">
        <f t="array" aca="1" ref="AW258" ca="1">INDIRECT(ADDRESS(CELL("row", INDEX('Drugs properties'!$A:$A, MATCH($D258, 'Drugs properties'!$A:$A, 0), 0)), 9, 4, TRUE, "Drugs properties"))</f>
        <v>34</v>
      </c>
      <c r="AX258" s="105" cm="1">
        <f t="array" aca="1" ref="AX258" ca="1">INDIRECT(ADDRESS(CELL("row", INDEX('Drugs properties'!$A:$A, MATCH($D258, 'Drugs properties'!$A:$A, 0), 0)), 11, 4, TRUE, "Drugs properties"))</f>
        <v>1786</v>
      </c>
      <c r="AY258" s="102" cm="1">
        <f t="array" aca="1" ref="AY258" ca="1">INDIRECT(ADDRESS(CELL("row", INDEX('Drugs properties'!$A:$A, MATCH($D258, 'Drugs properties'!$A:$A, 0), 0)), 12, 4, TRUE, "Drugs properties"))</f>
        <v>363</v>
      </c>
      <c r="AZ258" s="102" cm="1">
        <f t="array" aca="1" ref="AZ258" ca="1">INDIRECT(ADDRESS(CELL("row", INDEX('Drugs properties'!$A:$A, MATCH($D258, 'Drugs properties'!$A:$A, 0), 0)), 13, 4, TRUE, "Drugs properties"))</f>
        <v>21</v>
      </c>
      <c r="BA258" s="109" cm="1">
        <f t="array" aca="1" ref="BA258" ca="1">INDIRECT(ADDRESS(CELL("row", INDEX('Drugs properties'!$A:$A, MATCH($D258, 'Drugs properties'!$A:$A, 0), 0)), 14, 4, TRUE, "Drugs properties"))</f>
        <v>2</v>
      </c>
    </row>
    <row r="259" spans="1:53" s="3" customFormat="1" ht="165" x14ac:dyDescent="0.25">
      <c r="A259" s="15">
        <v>257</v>
      </c>
      <c r="B259" s="15" t="s">
        <v>560</v>
      </c>
      <c r="C259" s="32">
        <v>6744407</v>
      </c>
      <c r="D259" s="34" t="s">
        <v>53</v>
      </c>
      <c r="E259" s="16">
        <v>320</v>
      </c>
      <c r="F259" s="16"/>
      <c r="G259" s="16"/>
      <c r="H259" s="16" t="s">
        <v>1233</v>
      </c>
      <c r="I259" s="16" t="s">
        <v>911</v>
      </c>
      <c r="J259" s="16"/>
      <c r="K259" s="16" t="s">
        <v>46</v>
      </c>
      <c r="L259" s="16"/>
      <c r="M259" s="35"/>
      <c r="N259" s="43">
        <v>65</v>
      </c>
      <c r="O259" s="17" t="s">
        <v>100</v>
      </c>
      <c r="P259" s="44" t="s">
        <v>561</v>
      </c>
      <c r="Q259" s="49" t="s">
        <v>24</v>
      </c>
      <c r="R259" s="18"/>
      <c r="S259" s="18"/>
      <c r="T259" s="50"/>
      <c r="U259" s="55"/>
      <c r="V259" s="19"/>
      <c r="W259" s="56">
        <v>600</v>
      </c>
      <c r="X259" s="61"/>
      <c r="Y259" s="20"/>
      <c r="Z259" s="20"/>
      <c r="AA259" s="20"/>
      <c r="AB259" s="20"/>
      <c r="AC259" s="20" t="s">
        <v>73</v>
      </c>
      <c r="AD259" s="20" t="s">
        <v>73</v>
      </c>
      <c r="AE259" s="20"/>
      <c r="AF259" s="20"/>
      <c r="AG259" s="20"/>
      <c r="AH259" s="20"/>
      <c r="AI259" s="20"/>
      <c r="AJ259" s="62"/>
      <c r="AK259" s="67" t="s">
        <v>1237</v>
      </c>
      <c r="AL259" s="21" t="s">
        <v>24</v>
      </c>
      <c r="AM259" s="21" t="s">
        <v>1235</v>
      </c>
      <c r="AN259" s="68"/>
      <c r="AO259" s="72" t="s">
        <v>1236</v>
      </c>
      <c r="AP259" s="98" t="str" cm="1">
        <f t="array" aca="1" ref="AP259" ca="1">INDIRECT(ADDRESS(CELL("row", INDEX('Drugs properties'!$A:$A, MATCH($D259, 'Drugs properties'!$A:$A, 0), 0)), 2, 4, TRUE, "Drugs properties"))</f>
        <v>CC(C)NCC(C1=CC=C(C=C1)NS(=O)(=O)C)O</v>
      </c>
      <c r="AQ259" s="98" cm="1">
        <f t="array" aca="1" ref="AQ259" ca="1">INDIRECT(ADDRESS(CELL("row", INDEX('Drugs properties'!$A:$A, MATCH($D259, 'Drugs properties'!$A:$A, 0), 0)), 3, 4, TRUE, "Drugs properties"))</f>
        <v>272.36</v>
      </c>
      <c r="AR259" s="98" cm="1">
        <f t="array" aca="1" ref="AR259" ca="1">INDIRECT(ADDRESS(CELL("row", INDEX('Drugs properties'!$A:$A, MATCH($D259, 'Drugs properties'!$A:$A, 0), 0)), 4, 4, TRUE, "Drugs properties"))</f>
        <v>86.81</v>
      </c>
      <c r="AS259" s="98" cm="1">
        <f t="array" aca="1" ref="AS259" ca="1">INDIRECT(ADDRESS(CELL("row", INDEX('Drugs properties'!$A:$A, MATCH($D259, 'Drugs properties'!$A:$A, 0), 0)), 5, 4, TRUE, "Drugs properties"))</f>
        <v>1.03</v>
      </c>
      <c r="AT259" s="98" cm="1">
        <f t="array" aca="1" ref="AT259" ca="1">INDIRECT(ADDRESS(CELL("row", INDEX('Drugs properties'!$A:$A, MATCH($D259, 'Drugs properties'!$A:$A, 0), 0)), 6, 4, TRUE, "Drugs properties"))</f>
        <v>4</v>
      </c>
      <c r="AU259" s="98" cm="1">
        <f t="array" aca="1" ref="AU259" ca="1">INDIRECT(ADDRESS(CELL("row", INDEX('Drugs properties'!$A:$A, MATCH($D259, 'Drugs properties'!$A:$A, 0), 0)), 7, 4, TRUE, "Drugs properties"))</f>
        <v>3</v>
      </c>
      <c r="AV259" s="98" cm="1">
        <f t="array" aca="1" ref="AV259" ca="1">INDIRECT(ADDRESS(CELL("row", INDEX('Drugs properties'!$A:$A, MATCH($D259, 'Drugs properties'!$A:$A, 0), 0)), 8, 4, TRUE, "Drugs properties"))</f>
        <v>6</v>
      </c>
      <c r="AW259" s="98" cm="1">
        <f t="array" aca="1" ref="AW259" ca="1">INDIRECT(ADDRESS(CELL("row", INDEX('Drugs properties'!$A:$A, MATCH($D259, 'Drugs properties'!$A:$A, 0), 0)), 9, 4, TRUE, "Drugs properties"))</f>
        <v>18</v>
      </c>
      <c r="AX259" s="105" cm="1">
        <f t="array" aca="1" ref="AX259" ca="1">INDIRECT(ADDRESS(CELL("row", INDEX('Drugs properties'!$A:$A, MATCH($D259, 'Drugs properties'!$A:$A, 0), 0)), 11, 4, TRUE, "Drugs properties"))</f>
        <v>4950</v>
      </c>
      <c r="AY259" s="102" cm="1">
        <f t="array" aca="1" ref="AY259" ca="1">INDIRECT(ADDRESS(CELL("row", INDEX('Drugs properties'!$A:$A, MATCH($D259, 'Drugs properties'!$A:$A, 0), 0)), 12, 4, TRUE, "Drugs properties"))</f>
        <v>2201</v>
      </c>
      <c r="AZ259" s="102" cm="1">
        <f t="array" aca="1" ref="AZ259" ca="1">INDIRECT(ADDRESS(CELL("row", INDEX('Drugs properties'!$A:$A, MATCH($D259, 'Drugs properties'!$A:$A, 0), 0)), 13, 4, TRUE, "Drugs properties"))</f>
        <v>357</v>
      </c>
      <c r="BA259" s="109" cm="1">
        <f t="array" aca="1" ref="BA259" ca="1">INDIRECT(ADDRESS(CELL("row", INDEX('Drugs properties'!$A:$A, MATCH($D259, 'Drugs properties'!$A:$A, 0), 0)), 14, 4, TRUE, "Drugs properties"))</f>
        <v>34</v>
      </c>
    </row>
    <row r="260" spans="1:53" s="3" customFormat="1" ht="75" x14ac:dyDescent="0.25">
      <c r="A260" s="15">
        <v>258</v>
      </c>
      <c r="B260" s="15" t="s">
        <v>562</v>
      </c>
      <c r="C260" s="32">
        <v>2648788</v>
      </c>
      <c r="D260" s="80" t="s">
        <v>1770</v>
      </c>
      <c r="E260" s="16">
        <v>40</v>
      </c>
      <c r="F260" s="16" t="s">
        <v>3204</v>
      </c>
      <c r="G260" s="16"/>
      <c r="H260" s="16"/>
      <c r="I260" s="16"/>
      <c r="J260" s="16"/>
      <c r="K260" s="16"/>
      <c r="L260" s="16"/>
      <c r="M260" s="35"/>
      <c r="N260" s="43">
        <v>59</v>
      </c>
      <c r="O260" s="17" t="s">
        <v>100</v>
      </c>
      <c r="P260" s="44" t="s">
        <v>294</v>
      </c>
      <c r="Q260" s="49" t="s">
        <v>24</v>
      </c>
      <c r="R260" s="18"/>
      <c r="S260" s="18"/>
      <c r="T260" s="50"/>
      <c r="U260" s="55"/>
      <c r="V260" s="19"/>
      <c r="W260" s="56">
        <v>640</v>
      </c>
      <c r="X260" s="61"/>
      <c r="Y260" s="20"/>
      <c r="Z260" s="20"/>
      <c r="AA260" s="20"/>
      <c r="AB260" s="20"/>
      <c r="AC260" s="20" t="s">
        <v>269</v>
      </c>
      <c r="AD260" s="20"/>
      <c r="AE260" s="20"/>
      <c r="AF260" s="20"/>
      <c r="AG260" s="20"/>
      <c r="AH260" s="20"/>
      <c r="AI260" s="20"/>
      <c r="AJ260" s="62"/>
      <c r="AK260" s="67"/>
      <c r="AL260" s="21"/>
      <c r="AM260" s="21"/>
      <c r="AN260" s="68"/>
      <c r="AO260" s="72"/>
      <c r="AP260" s="98" t="str" cm="1">
        <f t="array" aca="1" ref="AP260" ca="1">INDIRECT(ADDRESS(CELL("row", INDEX('Drugs properties'!$A:$A, MATCH($D260, 'Drugs properties'!$A:$A, 0), 0)), 2, 4, TRUE, "Drugs properties"))</f>
        <v>C1CN(CCC1C(=O)C2=CC=C(C=C2)F)CCN3C(=O)C4=CC=CC=C4NC3=O</v>
      </c>
      <c r="AQ260" s="98" cm="1">
        <f t="array" aca="1" ref="AQ260" ca="1">INDIRECT(ADDRESS(CELL("row", INDEX('Drugs properties'!$A:$A, MATCH($D260, 'Drugs properties'!$A:$A, 0), 0)), 3, 4, TRUE, "Drugs properties"))</f>
        <v>395.43</v>
      </c>
      <c r="AR260" s="98" cm="1">
        <f t="array" aca="1" ref="AR260" ca="1">INDIRECT(ADDRESS(CELL("row", INDEX('Drugs properties'!$A:$A, MATCH($D260, 'Drugs properties'!$A:$A, 0), 0)), 4, 4, TRUE, "Drugs properties"))</f>
        <v>75.17</v>
      </c>
      <c r="AS260" s="98" cm="1">
        <f t="array" aca="1" ref="AS260" ca="1">INDIRECT(ADDRESS(CELL("row", INDEX('Drugs properties'!$A:$A, MATCH($D260, 'Drugs properties'!$A:$A, 0), 0)), 5, 4, TRUE, "Drugs properties"))</f>
        <v>3</v>
      </c>
      <c r="AT260" s="98" cm="1">
        <f t="array" aca="1" ref="AT260" ca="1">INDIRECT(ADDRESS(CELL("row", INDEX('Drugs properties'!$A:$A, MATCH($D260, 'Drugs properties'!$A:$A, 0), 0)), 6, 4, TRUE, "Drugs properties"))</f>
        <v>5</v>
      </c>
      <c r="AU260" s="98" cm="1">
        <f t="array" aca="1" ref="AU260" ca="1">INDIRECT(ADDRESS(CELL("row", INDEX('Drugs properties'!$A:$A, MATCH($D260, 'Drugs properties'!$A:$A, 0), 0)), 7, 4, TRUE, "Drugs properties"))</f>
        <v>1</v>
      </c>
      <c r="AV260" s="98" cm="1">
        <f t="array" aca="1" ref="AV260" ca="1">INDIRECT(ADDRESS(CELL("row", INDEX('Drugs properties'!$A:$A, MATCH($D260, 'Drugs properties'!$A:$A, 0), 0)), 8, 4, TRUE, "Drugs properties"))</f>
        <v>5</v>
      </c>
      <c r="AW260" s="98" cm="1">
        <f t="array" aca="1" ref="AW260" ca="1">INDIRECT(ADDRESS(CELL("row", INDEX('Drugs properties'!$A:$A, MATCH($D260, 'Drugs properties'!$A:$A, 0), 0)), 9, 4, TRUE, "Drugs properties"))</f>
        <v>29</v>
      </c>
      <c r="AX260" s="105" cm="1">
        <f t="array" aca="1" ref="AX260" ca="1">INDIRECT(ADDRESS(CELL("row", INDEX('Drugs properties'!$A:$A, MATCH($D260, 'Drugs properties'!$A:$A, 0), 0)), 11, 4, TRUE, "Drugs properties"))</f>
        <v>10</v>
      </c>
      <c r="AY260" s="102" cm="1">
        <f t="array" aca="1" ref="AY260" ca="1">INDIRECT(ADDRESS(CELL("row", INDEX('Drugs properties'!$A:$A, MATCH($D260, 'Drugs properties'!$A:$A, 0), 0)), 12, 4, TRUE, "Drugs properties"))</f>
        <v>3</v>
      </c>
      <c r="AZ260" s="102" cm="1">
        <f t="array" aca="1" ref="AZ260" ca="1">INDIRECT(ADDRESS(CELL("row", INDEX('Drugs properties'!$A:$A, MATCH($D260, 'Drugs properties'!$A:$A, 0), 0)), 13, 4, TRUE, "Drugs properties"))</f>
        <v>2</v>
      </c>
      <c r="BA260" s="109" cm="1">
        <f t="array" aca="1" ref="BA260" ca="1">INDIRECT(ADDRESS(CELL("row", INDEX('Drugs properties'!$A:$A, MATCH($D260, 'Drugs properties'!$A:$A, 0), 0)), 14, 4, TRUE, "Drugs properties"))</f>
        <v>0</v>
      </c>
    </row>
    <row r="261" spans="1:53" s="3" customFormat="1" ht="75" x14ac:dyDescent="0.25">
      <c r="A261" s="15">
        <v>259</v>
      </c>
      <c r="B261" s="15" t="s">
        <v>562</v>
      </c>
      <c r="C261" s="32">
        <v>2648788</v>
      </c>
      <c r="D261" s="80" t="s">
        <v>1770</v>
      </c>
      <c r="E261" s="16">
        <v>40</v>
      </c>
      <c r="F261" s="16" t="s">
        <v>3205</v>
      </c>
      <c r="G261" s="16"/>
      <c r="H261" s="16"/>
      <c r="I261" s="16"/>
      <c r="J261" s="16"/>
      <c r="K261" s="16"/>
      <c r="L261" s="16"/>
      <c r="M261" s="35"/>
      <c r="N261" s="43">
        <v>65</v>
      </c>
      <c r="O261" s="17" t="s">
        <v>96</v>
      </c>
      <c r="P261" s="44" t="s">
        <v>294</v>
      </c>
      <c r="Q261" s="49" t="s">
        <v>24</v>
      </c>
      <c r="R261" s="18"/>
      <c r="S261" s="18"/>
      <c r="T261" s="50"/>
      <c r="U261" s="55"/>
      <c r="V261" s="19"/>
      <c r="W261" s="56">
        <v>590</v>
      </c>
      <c r="X261" s="61"/>
      <c r="Y261" s="20"/>
      <c r="Z261" s="20"/>
      <c r="AA261" s="20"/>
      <c r="AB261" s="20"/>
      <c r="AC261" s="20">
        <v>3.5</v>
      </c>
      <c r="AD261" s="20"/>
      <c r="AE261" s="20"/>
      <c r="AF261" s="20"/>
      <c r="AG261" s="20"/>
      <c r="AH261" s="20"/>
      <c r="AI261" s="20"/>
      <c r="AJ261" s="62"/>
      <c r="AK261" s="67"/>
      <c r="AL261" s="21"/>
      <c r="AM261" s="21"/>
      <c r="AN261" s="68"/>
      <c r="AO261" s="72"/>
      <c r="AP261" s="98" t="str" cm="1">
        <f t="array" aca="1" ref="AP261" ca="1">INDIRECT(ADDRESS(CELL("row", INDEX('Drugs properties'!$A:$A, MATCH($D261, 'Drugs properties'!$A:$A, 0), 0)), 2, 4, TRUE, "Drugs properties"))</f>
        <v>C1CN(CCC1C(=O)C2=CC=C(C=C2)F)CCN3C(=O)C4=CC=CC=C4NC3=O</v>
      </c>
      <c r="AQ261" s="98" cm="1">
        <f t="array" aca="1" ref="AQ261" ca="1">INDIRECT(ADDRESS(CELL("row", INDEX('Drugs properties'!$A:$A, MATCH($D261, 'Drugs properties'!$A:$A, 0), 0)), 3, 4, TRUE, "Drugs properties"))</f>
        <v>395.43</v>
      </c>
      <c r="AR261" s="98" cm="1">
        <f t="array" aca="1" ref="AR261" ca="1">INDIRECT(ADDRESS(CELL("row", INDEX('Drugs properties'!$A:$A, MATCH($D261, 'Drugs properties'!$A:$A, 0), 0)), 4, 4, TRUE, "Drugs properties"))</f>
        <v>75.17</v>
      </c>
      <c r="AS261" s="98" cm="1">
        <f t="array" aca="1" ref="AS261" ca="1">INDIRECT(ADDRESS(CELL("row", INDEX('Drugs properties'!$A:$A, MATCH($D261, 'Drugs properties'!$A:$A, 0), 0)), 5, 4, TRUE, "Drugs properties"))</f>
        <v>3</v>
      </c>
      <c r="AT261" s="98" cm="1">
        <f t="array" aca="1" ref="AT261" ca="1">INDIRECT(ADDRESS(CELL("row", INDEX('Drugs properties'!$A:$A, MATCH($D261, 'Drugs properties'!$A:$A, 0), 0)), 6, 4, TRUE, "Drugs properties"))</f>
        <v>5</v>
      </c>
      <c r="AU261" s="98" cm="1">
        <f t="array" aca="1" ref="AU261" ca="1">INDIRECT(ADDRESS(CELL("row", INDEX('Drugs properties'!$A:$A, MATCH($D261, 'Drugs properties'!$A:$A, 0), 0)), 7, 4, TRUE, "Drugs properties"))</f>
        <v>1</v>
      </c>
      <c r="AV261" s="98" cm="1">
        <f t="array" aca="1" ref="AV261" ca="1">INDIRECT(ADDRESS(CELL("row", INDEX('Drugs properties'!$A:$A, MATCH($D261, 'Drugs properties'!$A:$A, 0), 0)), 8, 4, TRUE, "Drugs properties"))</f>
        <v>5</v>
      </c>
      <c r="AW261" s="98" cm="1">
        <f t="array" aca="1" ref="AW261" ca="1">INDIRECT(ADDRESS(CELL("row", INDEX('Drugs properties'!$A:$A, MATCH($D261, 'Drugs properties'!$A:$A, 0), 0)), 9, 4, TRUE, "Drugs properties"))</f>
        <v>29</v>
      </c>
      <c r="AX261" s="105" cm="1">
        <f t="array" aca="1" ref="AX261" ca="1">INDIRECT(ADDRESS(CELL("row", INDEX('Drugs properties'!$A:$A, MATCH($D261, 'Drugs properties'!$A:$A, 0), 0)), 11, 4, TRUE, "Drugs properties"))</f>
        <v>10</v>
      </c>
      <c r="AY261" s="102" cm="1">
        <f t="array" aca="1" ref="AY261" ca="1">INDIRECT(ADDRESS(CELL("row", INDEX('Drugs properties'!$A:$A, MATCH($D261, 'Drugs properties'!$A:$A, 0), 0)), 12, 4, TRUE, "Drugs properties"))</f>
        <v>3</v>
      </c>
      <c r="AZ261" s="102" cm="1">
        <f t="array" aca="1" ref="AZ261" ca="1">INDIRECT(ADDRESS(CELL("row", INDEX('Drugs properties'!$A:$A, MATCH($D261, 'Drugs properties'!$A:$A, 0), 0)), 13, 4, TRUE, "Drugs properties"))</f>
        <v>2</v>
      </c>
      <c r="BA261" s="109" cm="1">
        <f t="array" aca="1" ref="BA261" ca="1">INDIRECT(ADDRESS(CELL("row", INDEX('Drugs properties'!$A:$A, MATCH($D261, 'Drugs properties'!$A:$A, 0), 0)), 14, 4, TRUE, "Drugs properties"))</f>
        <v>0</v>
      </c>
    </row>
    <row r="262" spans="1:53" s="3" customFormat="1" ht="75" x14ac:dyDescent="0.25">
      <c r="A262" s="15">
        <v>260</v>
      </c>
      <c r="B262" s="15" t="s">
        <v>562</v>
      </c>
      <c r="C262" s="32">
        <v>2648788</v>
      </c>
      <c r="D262" s="80" t="s">
        <v>1770</v>
      </c>
      <c r="E262" s="16">
        <v>20</v>
      </c>
      <c r="F262" s="16" t="s">
        <v>3206</v>
      </c>
      <c r="G262" s="16"/>
      <c r="H262" s="16" t="s">
        <v>1238</v>
      </c>
      <c r="I262" s="16"/>
      <c r="J262" s="16"/>
      <c r="K262" s="16"/>
      <c r="L262" s="16"/>
      <c r="M262" s="35"/>
      <c r="N262" s="43">
        <v>75</v>
      </c>
      <c r="O262" s="17" t="s">
        <v>100</v>
      </c>
      <c r="P262" s="44" t="s">
        <v>563</v>
      </c>
      <c r="Q262" s="49" t="s">
        <v>24</v>
      </c>
      <c r="R262" s="18"/>
      <c r="S262" s="18"/>
      <c r="T262" s="50"/>
      <c r="U262" s="55"/>
      <c r="V262" s="19"/>
      <c r="W262" s="56">
        <v>520</v>
      </c>
      <c r="X262" s="61"/>
      <c r="Y262" s="20"/>
      <c r="Z262" s="20"/>
      <c r="AA262" s="20"/>
      <c r="AB262" s="20"/>
      <c r="AC262" s="20">
        <v>2.5</v>
      </c>
      <c r="AD262" s="20"/>
      <c r="AE262" s="20"/>
      <c r="AF262" s="20"/>
      <c r="AG262" s="20"/>
      <c r="AH262" s="20"/>
      <c r="AI262" s="20"/>
      <c r="AJ262" s="62"/>
      <c r="AK262" s="67"/>
      <c r="AL262" s="21"/>
      <c r="AM262" s="21"/>
      <c r="AN262" s="68"/>
      <c r="AO262" s="72"/>
      <c r="AP262" s="98" t="str" cm="1">
        <f t="array" aca="1" ref="AP262" ca="1">INDIRECT(ADDRESS(CELL("row", INDEX('Drugs properties'!$A:$A, MATCH($D262, 'Drugs properties'!$A:$A, 0), 0)), 2, 4, TRUE, "Drugs properties"))</f>
        <v>C1CN(CCC1C(=O)C2=CC=C(C=C2)F)CCN3C(=O)C4=CC=CC=C4NC3=O</v>
      </c>
      <c r="AQ262" s="98" cm="1">
        <f t="array" aca="1" ref="AQ262" ca="1">INDIRECT(ADDRESS(CELL("row", INDEX('Drugs properties'!$A:$A, MATCH($D262, 'Drugs properties'!$A:$A, 0), 0)), 3, 4, TRUE, "Drugs properties"))</f>
        <v>395.43</v>
      </c>
      <c r="AR262" s="98" cm="1">
        <f t="array" aca="1" ref="AR262" ca="1">INDIRECT(ADDRESS(CELL("row", INDEX('Drugs properties'!$A:$A, MATCH($D262, 'Drugs properties'!$A:$A, 0), 0)), 4, 4, TRUE, "Drugs properties"))</f>
        <v>75.17</v>
      </c>
      <c r="AS262" s="98" cm="1">
        <f t="array" aca="1" ref="AS262" ca="1">INDIRECT(ADDRESS(CELL("row", INDEX('Drugs properties'!$A:$A, MATCH($D262, 'Drugs properties'!$A:$A, 0), 0)), 5, 4, TRUE, "Drugs properties"))</f>
        <v>3</v>
      </c>
      <c r="AT262" s="98" cm="1">
        <f t="array" aca="1" ref="AT262" ca="1">INDIRECT(ADDRESS(CELL("row", INDEX('Drugs properties'!$A:$A, MATCH($D262, 'Drugs properties'!$A:$A, 0), 0)), 6, 4, TRUE, "Drugs properties"))</f>
        <v>5</v>
      </c>
      <c r="AU262" s="98" cm="1">
        <f t="array" aca="1" ref="AU262" ca="1">INDIRECT(ADDRESS(CELL("row", INDEX('Drugs properties'!$A:$A, MATCH($D262, 'Drugs properties'!$A:$A, 0), 0)), 7, 4, TRUE, "Drugs properties"))</f>
        <v>1</v>
      </c>
      <c r="AV262" s="98" cm="1">
        <f t="array" aca="1" ref="AV262" ca="1">INDIRECT(ADDRESS(CELL("row", INDEX('Drugs properties'!$A:$A, MATCH($D262, 'Drugs properties'!$A:$A, 0), 0)), 8, 4, TRUE, "Drugs properties"))</f>
        <v>5</v>
      </c>
      <c r="AW262" s="98" cm="1">
        <f t="array" aca="1" ref="AW262" ca="1">INDIRECT(ADDRESS(CELL("row", INDEX('Drugs properties'!$A:$A, MATCH($D262, 'Drugs properties'!$A:$A, 0), 0)), 9, 4, TRUE, "Drugs properties"))</f>
        <v>29</v>
      </c>
      <c r="AX262" s="105" cm="1">
        <f t="array" aca="1" ref="AX262" ca="1">INDIRECT(ADDRESS(CELL("row", INDEX('Drugs properties'!$A:$A, MATCH($D262, 'Drugs properties'!$A:$A, 0), 0)), 11, 4, TRUE, "Drugs properties"))</f>
        <v>10</v>
      </c>
      <c r="AY262" s="102" cm="1">
        <f t="array" aca="1" ref="AY262" ca="1">INDIRECT(ADDRESS(CELL("row", INDEX('Drugs properties'!$A:$A, MATCH($D262, 'Drugs properties'!$A:$A, 0), 0)), 12, 4, TRUE, "Drugs properties"))</f>
        <v>3</v>
      </c>
      <c r="AZ262" s="102" cm="1">
        <f t="array" aca="1" ref="AZ262" ca="1">INDIRECT(ADDRESS(CELL("row", INDEX('Drugs properties'!$A:$A, MATCH($D262, 'Drugs properties'!$A:$A, 0), 0)), 13, 4, TRUE, "Drugs properties"))</f>
        <v>2</v>
      </c>
      <c r="BA262" s="109" cm="1">
        <f t="array" aca="1" ref="BA262" ca="1">INDIRECT(ADDRESS(CELL("row", INDEX('Drugs properties'!$A:$A, MATCH($D262, 'Drugs properties'!$A:$A, 0), 0)), 14, 4, TRUE, "Drugs properties"))</f>
        <v>0</v>
      </c>
    </row>
    <row r="263" spans="1:53" s="3" customFormat="1" ht="75" x14ac:dyDescent="0.25">
      <c r="A263" s="15">
        <v>261</v>
      </c>
      <c r="B263" s="15" t="s">
        <v>562</v>
      </c>
      <c r="C263" s="32">
        <v>2648788</v>
      </c>
      <c r="D263" s="80" t="s">
        <v>1770</v>
      </c>
      <c r="E263" s="16" t="s">
        <v>3208</v>
      </c>
      <c r="F263" s="16" t="s">
        <v>3207</v>
      </c>
      <c r="G263" s="16"/>
      <c r="H263" s="16" t="s">
        <v>1239</v>
      </c>
      <c r="I263" s="16"/>
      <c r="J263" s="16"/>
      <c r="K263" s="16"/>
      <c r="L263" s="16"/>
      <c r="M263" s="35"/>
      <c r="N263" s="43">
        <v>73</v>
      </c>
      <c r="O263" s="17" t="s">
        <v>96</v>
      </c>
      <c r="P263" s="44" t="s">
        <v>563</v>
      </c>
      <c r="Q263" s="49" t="s">
        <v>24</v>
      </c>
      <c r="R263" s="18"/>
      <c r="S263" s="18"/>
      <c r="T263" s="50"/>
      <c r="U263" s="55"/>
      <c r="V263" s="19"/>
      <c r="W263" s="56">
        <v>560</v>
      </c>
      <c r="X263" s="61"/>
      <c r="Y263" s="20"/>
      <c r="Z263" s="20"/>
      <c r="AA263" s="20"/>
      <c r="AB263" s="20"/>
      <c r="AC263" s="20"/>
      <c r="AD263" s="20"/>
      <c r="AE263" s="20"/>
      <c r="AF263" s="20"/>
      <c r="AG263" s="20"/>
      <c r="AH263" s="20"/>
      <c r="AI263" s="20"/>
      <c r="AJ263" s="62"/>
      <c r="AK263" s="67"/>
      <c r="AL263" s="21"/>
      <c r="AM263" s="21"/>
      <c r="AN263" s="68"/>
      <c r="AO263" s="72"/>
      <c r="AP263" s="100" t="str" cm="1">
        <f t="array" aca="1" ref="AP263" ca="1">INDIRECT(ADDRESS(CELL("row", INDEX('Drugs properties'!$A:$A, MATCH($D263, 'Drugs properties'!$A:$A, 0), 0)), 2, 4, TRUE, "Drugs properties"))</f>
        <v>C1CN(CCC1C(=O)C2=CC=C(C=C2)F)CCN3C(=O)C4=CC=CC=C4NC3=O</v>
      </c>
      <c r="AQ263" s="98" cm="1">
        <f t="array" aca="1" ref="AQ263" ca="1">INDIRECT(ADDRESS(CELL("row", INDEX('Drugs properties'!$A:$A, MATCH($D263, 'Drugs properties'!$A:$A, 0), 0)), 3, 4, TRUE, "Drugs properties"))</f>
        <v>395.43</v>
      </c>
      <c r="AR263" s="98" cm="1">
        <f t="array" aca="1" ref="AR263" ca="1">INDIRECT(ADDRESS(CELL("row", INDEX('Drugs properties'!$A:$A, MATCH($D263, 'Drugs properties'!$A:$A, 0), 0)), 4, 4, TRUE, "Drugs properties"))</f>
        <v>75.17</v>
      </c>
      <c r="AS263" s="98" cm="1">
        <f t="array" aca="1" ref="AS263" ca="1">INDIRECT(ADDRESS(CELL("row", INDEX('Drugs properties'!$A:$A, MATCH($D263, 'Drugs properties'!$A:$A, 0), 0)), 5, 4, TRUE, "Drugs properties"))</f>
        <v>3</v>
      </c>
      <c r="AT263" s="98" cm="1">
        <f t="array" aca="1" ref="AT263" ca="1">INDIRECT(ADDRESS(CELL("row", INDEX('Drugs properties'!$A:$A, MATCH($D263, 'Drugs properties'!$A:$A, 0), 0)), 6, 4, TRUE, "Drugs properties"))</f>
        <v>5</v>
      </c>
      <c r="AU263" s="98" cm="1">
        <f t="array" aca="1" ref="AU263" ca="1">INDIRECT(ADDRESS(CELL("row", INDEX('Drugs properties'!$A:$A, MATCH($D263, 'Drugs properties'!$A:$A, 0), 0)), 7, 4, TRUE, "Drugs properties"))</f>
        <v>1</v>
      </c>
      <c r="AV263" s="98" cm="1">
        <f t="array" aca="1" ref="AV263" ca="1">INDIRECT(ADDRESS(CELL("row", INDEX('Drugs properties'!$A:$A, MATCH($D263, 'Drugs properties'!$A:$A, 0), 0)), 8, 4, TRUE, "Drugs properties"))</f>
        <v>5</v>
      </c>
      <c r="AW263" s="98" cm="1">
        <f t="array" aca="1" ref="AW263" ca="1">INDIRECT(ADDRESS(CELL("row", INDEX('Drugs properties'!$A:$A, MATCH($D263, 'Drugs properties'!$A:$A, 0), 0)), 9, 4, TRUE, "Drugs properties"))</f>
        <v>29</v>
      </c>
      <c r="AX263" s="105" cm="1">
        <f t="array" aca="1" ref="AX263" ca="1">INDIRECT(ADDRESS(CELL("row", INDEX('Drugs properties'!$A:$A, MATCH($D263, 'Drugs properties'!$A:$A, 0), 0)), 11, 4, TRUE, "Drugs properties"))</f>
        <v>10</v>
      </c>
      <c r="AY263" s="102" cm="1">
        <f t="array" aca="1" ref="AY263" ca="1">INDIRECT(ADDRESS(CELL("row", INDEX('Drugs properties'!$A:$A, MATCH($D263, 'Drugs properties'!$A:$A, 0), 0)), 12, 4, TRUE, "Drugs properties"))</f>
        <v>3</v>
      </c>
      <c r="AZ263" s="102" cm="1">
        <f t="array" aca="1" ref="AZ263" ca="1">INDIRECT(ADDRESS(CELL("row", INDEX('Drugs properties'!$A:$A, MATCH($D263, 'Drugs properties'!$A:$A, 0), 0)), 13, 4, TRUE, "Drugs properties"))</f>
        <v>2</v>
      </c>
      <c r="BA263" s="109" cm="1">
        <f t="array" aca="1" ref="BA263" ca="1">INDIRECT(ADDRESS(CELL("row", INDEX('Drugs properties'!$A:$A, MATCH($D263, 'Drugs properties'!$A:$A, 0), 0)), 14, 4, TRUE, "Drugs properties"))</f>
        <v>0</v>
      </c>
    </row>
    <row r="264" spans="1:53" s="3" customFormat="1" ht="75" x14ac:dyDescent="0.25">
      <c r="A264" s="15">
        <v>262</v>
      </c>
      <c r="B264" s="15" t="s">
        <v>562</v>
      </c>
      <c r="C264" s="32">
        <v>2648788</v>
      </c>
      <c r="D264" s="80" t="s">
        <v>1770</v>
      </c>
      <c r="E264" s="16" t="s">
        <v>3208</v>
      </c>
      <c r="F264" s="16" t="s">
        <v>3209</v>
      </c>
      <c r="G264" s="16"/>
      <c r="H264" s="16" t="s">
        <v>1239</v>
      </c>
      <c r="I264" s="16"/>
      <c r="J264" s="16"/>
      <c r="K264" s="16"/>
      <c r="L264" s="16"/>
      <c r="M264" s="35"/>
      <c r="N264" s="43">
        <v>67</v>
      </c>
      <c r="O264" s="17" t="s">
        <v>96</v>
      </c>
      <c r="P264" s="44" t="s">
        <v>563</v>
      </c>
      <c r="Q264" s="49" t="s">
        <v>24</v>
      </c>
      <c r="R264" s="18"/>
      <c r="S264" s="18"/>
      <c r="T264" s="50"/>
      <c r="U264" s="55"/>
      <c r="V264" s="19"/>
      <c r="W264" s="56">
        <v>630</v>
      </c>
      <c r="X264" s="61"/>
      <c r="Y264" s="20"/>
      <c r="Z264" s="20"/>
      <c r="AA264" s="20"/>
      <c r="AB264" s="20"/>
      <c r="AC264" s="20"/>
      <c r="AD264" s="20"/>
      <c r="AE264" s="20"/>
      <c r="AF264" s="20"/>
      <c r="AG264" s="20"/>
      <c r="AH264" s="20"/>
      <c r="AI264" s="20"/>
      <c r="AJ264" s="62"/>
      <c r="AK264" s="67"/>
      <c r="AL264" s="21"/>
      <c r="AM264" s="21"/>
      <c r="AN264" s="68"/>
      <c r="AO264" s="72"/>
      <c r="AP264" s="100" t="str" cm="1">
        <f t="array" aca="1" ref="AP264" ca="1">INDIRECT(ADDRESS(CELL("row", INDEX('Drugs properties'!$A:$A, MATCH($D264, 'Drugs properties'!$A:$A, 0), 0)), 2, 4, TRUE, "Drugs properties"))</f>
        <v>C1CN(CCC1C(=O)C2=CC=C(C=C2)F)CCN3C(=O)C4=CC=CC=C4NC3=O</v>
      </c>
      <c r="AQ264" s="98" cm="1">
        <f t="array" aca="1" ref="AQ264" ca="1">INDIRECT(ADDRESS(CELL("row", INDEX('Drugs properties'!$A:$A, MATCH($D264, 'Drugs properties'!$A:$A, 0), 0)), 3, 4, TRUE, "Drugs properties"))</f>
        <v>395.43</v>
      </c>
      <c r="AR264" s="98" cm="1">
        <f t="array" aca="1" ref="AR264" ca="1">INDIRECT(ADDRESS(CELL("row", INDEX('Drugs properties'!$A:$A, MATCH($D264, 'Drugs properties'!$A:$A, 0), 0)), 4, 4, TRUE, "Drugs properties"))</f>
        <v>75.17</v>
      </c>
      <c r="AS264" s="98" cm="1">
        <f t="array" aca="1" ref="AS264" ca="1">INDIRECT(ADDRESS(CELL("row", INDEX('Drugs properties'!$A:$A, MATCH($D264, 'Drugs properties'!$A:$A, 0), 0)), 5, 4, TRUE, "Drugs properties"))</f>
        <v>3</v>
      </c>
      <c r="AT264" s="98" cm="1">
        <f t="array" aca="1" ref="AT264" ca="1">INDIRECT(ADDRESS(CELL("row", INDEX('Drugs properties'!$A:$A, MATCH($D264, 'Drugs properties'!$A:$A, 0), 0)), 6, 4, TRUE, "Drugs properties"))</f>
        <v>5</v>
      </c>
      <c r="AU264" s="98" cm="1">
        <f t="array" aca="1" ref="AU264" ca="1">INDIRECT(ADDRESS(CELL("row", INDEX('Drugs properties'!$A:$A, MATCH($D264, 'Drugs properties'!$A:$A, 0), 0)), 7, 4, TRUE, "Drugs properties"))</f>
        <v>1</v>
      </c>
      <c r="AV264" s="98" cm="1">
        <f t="array" aca="1" ref="AV264" ca="1">INDIRECT(ADDRESS(CELL("row", INDEX('Drugs properties'!$A:$A, MATCH($D264, 'Drugs properties'!$A:$A, 0), 0)), 8, 4, TRUE, "Drugs properties"))</f>
        <v>5</v>
      </c>
      <c r="AW264" s="98" cm="1">
        <f t="array" aca="1" ref="AW264" ca="1">INDIRECT(ADDRESS(CELL("row", INDEX('Drugs properties'!$A:$A, MATCH($D264, 'Drugs properties'!$A:$A, 0), 0)), 9, 4, TRUE, "Drugs properties"))</f>
        <v>29</v>
      </c>
      <c r="AX264" s="105" cm="1">
        <f t="array" aca="1" ref="AX264" ca="1">INDIRECT(ADDRESS(CELL("row", INDEX('Drugs properties'!$A:$A, MATCH($D264, 'Drugs properties'!$A:$A, 0), 0)), 11, 4, TRUE, "Drugs properties"))</f>
        <v>10</v>
      </c>
      <c r="AY264" s="102" cm="1">
        <f t="array" aca="1" ref="AY264" ca="1">INDIRECT(ADDRESS(CELL("row", INDEX('Drugs properties'!$A:$A, MATCH($D264, 'Drugs properties'!$A:$A, 0), 0)), 12, 4, TRUE, "Drugs properties"))</f>
        <v>3</v>
      </c>
      <c r="AZ264" s="102" cm="1">
        <f t="array" aca="1" ref="AZ264" ca="1">INDIRECT(ADDRESS(CELL("row", INDEX('Drugs properties'!$A:$A, MATCH($D264, 'Drugs properties'!$A:$A, 0), 0)), 13, 4, TRUE, "Drugs properties"))</f>
        <v>2</v>
      </c>
      <c r="BA264" s="109" cm="1">
        <f t="array" aca="1" ref="BA264" ca="1">INDIRECT(ADDRESS(CELL("row", INDEX('Drugs properties'!$A:$A, MATCH($D264, 'Drugs properties'!$A:$A, 0), 0)), 14, 4, TRUE, "Drugs properties"))</f>
        <v>0</v>
      </c>
    </row>
    <row r="265" spans="1:53" s="3" customFormat="1" ht="75" x14ac:dyDescent="0.25">
      <c r="A265" s="15">
        <v>263</v>
      </c>
      <c r="B265" s="15" t="s">
        <v>562</v>
      </c>
      <c r="C265" s="32">
        <v>2648788</v>
      </c>
      <c r="D265" s="80" t="s">
        <v>1770</v>
      </c>
      <c r="E265" s="16">
        <v>20</v>
      </c>
      <c r="F265" s="16" t="s">
        <v>3210</v>
      </c>
      <c r="G265" s="16"/>
      <c r="H265" s="16" t="s">
        <v>1240</v>
      </c>
      <c r="I265" s="16"/>
      <c r="J265" s="16"/>
      <c r="K265" s="16"/>
      <c r="L265" s="16"/>
      <c r="M265" s="35"/>
      <c r="N265" s="43">
        <v>85</v>
      </c>
      <c r="O265" s="17" t="s">
        <v>100</v>
      </c>
      <c r="P265" s="44" t="s">
        <v>563</v>
      </c>
      <c r="Q265" s="49" t="s">
        <v>24</v>
      </c>
      <c r="R265" s="18"/>
      <c r="S265" s="18"/>
      <c r="T265" s="50"/>
      <c r="U265" s="55"/>
      <c r="V265" s="19"/>
      <c r="W265" s="56">
        <v>620</v>
      </c>
      <c r="X265" s="61"/>
      <c r="Y265" s="20"/>
      <c r="Z265" s="20"/>
      <c r="AA265" s="20"/>
      <c r="AB265" s="20"/>
      <c r="AC265" s="20"/>
      <c r="AD265" s="20"/>
      <c r="AE265" s="20"/>
      <c r="AF265" s="20"/>
      <c r="AG265" s="20"/>
      <c r="AH265" s="20"/>
      <c r="AI265" s="20"/>
      <c r="AJ265" s="62"/>
      <c r="AK265" s="67"/>
      <c r="AL265" s="21"/>
      <c r="AM265" s="21"/>
      <c r="AN265" s="68"/>
      <c r="AO265" s="72"/>
      <c r="AP265" s="98" t="str" cm="1">
        <f t="array" aca="1" ref="AP265" ca="1">INDIRECT(ADDRESS(CELL("row", INDEX('Drugs properties'!$A:$A, MATCH($D265, 'Drugs properties'!$A:$A, 0), 0)), 2, 4, TRUE, "Drugs properties"))</f>
        <v>C1CN(CCC1C(=O)C2=CC=C(C=C2)F)CCN3C(=O)C4=CC=CC=C4NC3=O</v>
      </c>
      <c r="AQ265" s="98" cm="1">
        <f t="array" aca="1" ref="AQ265" ca="1">INDIRECT(ADDRESS(CELL("row", INDEX('Drugs properties'!$A:$A, MATCH($D265, 'Drugs properties'!$A:$A, 0), 0)), 3, 4, TRUE, "Drugs properties"))</f>
        <v>395.43</v>
      </c>
      <c r="AR265" s="98" cm="1">
        <f t="array" aca="1" ref="AR265" ca="1">INDIRECT(ADDRESS(CELL("row", INDEX('Drugs properties'!$A:$A, MATCH($D265, 'Drugs properties'!$A:$A, 0), 0)), 4, 4, TRUE, "Drugs properties"))</f>
        <v>75.17</v>
      </c>
      <c r="AS265" s="98" cm="1">
        <f t="array" aca="1" ref="AS265" ca="1">INDIRECT(ADDRESS(CELL("row", INDEX('Drugs properties'!$A:$A, MATCH($D265, 'Drugs properties'!$A:$A, 0), 0)), 5, 4, TRUE, "Drugs properties"))</f>
        <v>3</v>
      </c>
      <c r="AT265" s="98" cm="1">
        <f t="array" aca="1" ref="AT265" ca="1">INDIRECT(ADDRESS(CELL("row", INDEX('Drugs properties'!$A:$A, MATCH($D265, 'Drugs properties'!$A:$A, 0), 0)), 6, 4, TRUE, "Drugs properties"))</f>
        <v>5</v>
      </c>
      <c r="AU265" s="98" cm="1">
        <f t="array" aca="1" ref="AU265" ca="1">INDIRECT(ADDRESS(CELL("row", INDEX('Drugs properties'!$A:$A, MATCH($D265, 'Drugs properties'!$A:$A, 0), 0)), 7, 4, TRUE, "Drugs properties"))</f>
        <v>1</v>
      </c>
      <c r="AV265" s="98" cm="1">
        <f t="array" aca="1" ref="AV265" ca="1">INDIRECT(ADDRESS(CELL("row", INDEX('Drugs properties'!$A:$A, MATCH($D265, 'Drugs properties'!$A:$A, 0), 0)), 8, 4, TRUE, "Drugs properties"))</f>
        <v>5</v>
      </c>
      <c r="AW265" s="98" cm="1">
        <f t="array" aca="1" ref="AW265" ca="1">INDIRECT(ADDRESS(CELL("row", INDEX('Drugs properties'!$A:$A, MATCH($D265, 'Drugs properties'!$A:$A, 0), 0)), 9, 4, TRUE, "Drugs properties"))</f>
        <v>29</v>
      </c>
      <c r="AX265" s="105" cm="1">
        <f t="array" aca="1" ref="AX265" ca="1">INDIRECT(ADDRESS(CELL("row", INDEX('Drugs properties'!$A:$A, MATCH($D265, 'Drugs properties'!$A:$A, 0), 0)), 11, 4, TRUE, "Drugs properties"))</f>
        <v>10</v>
      </c>
      <c r="AY265" s="102" cm="1">
        <f t="array" aca="1" ref="AY265" ca="1">INDIRECT(ADDRESS(CELL("row", INDEX('Drugs properties'!$A:$A, MATCH($D265, 'Drugs properties'!$A:$A, 0), 0)), 12, 4, TRUE, "Drugs properties"))</f>
        <v>3</v>
      </c>
      <c r="AZ265" s="102" cm="1">
        <f t="array" aca="1" ref="AZ265" ca="1">INDIRECT(ADDRESS(CELL("row", INDEX('Drugs properties'!$A:$A, MATCH($D265, 'Drugs properties'!$A:$A, 0), 0)), 13, 4, TRUE, "Drugs properties"))</f>
        <v>2</v>
      </c>
      <c r="BA265" s="109" cm="1">
        <f t="array" aca="1" ref="BA265" ca="1">INDIRECT(ADDRESS(CELL("row", INDEX('Drugs properties'!$A:$A, MATCH($D265, 'Drugs properties'!$A:$A, 0), 0)), 14, 4, TRUE, "Drugs properties"))</f>
        <v>0</v>
      </c>
    </row>
    <row r="266" spans="1:53" s="3" customFormat="1" ht="75" x14ac:dyDescent="0.25">
      <c r="A266" s="15">
        <v>264</v>
      </c>
      <c r="B266" s="15" t="s">
        <v>564</v>
      </c>
      <c r="C266" s="32">
        <v>19031039</v>
      </c>
      <c r="D266" s="34" t="s">
        <v>69</v>
      </c>
      <c r="E266" s="16" t="s">
        <v>911</v>
      </c>
      <c r="F266" s="16"/>
      <c r="G266" s="16"/>
      <c r="H266" s="16"/>
      <c r="I266" s="16" t="s">
        <v>24</v>
      </c>
      <c r="J266" s="16"/>
      <c r="K266" s="16"/>
      <c r="L266" s="16"/>
      <c r="M266" s="35"/>
      <c r="N266" s="43">
        <v>75</v>
      </c>
      <c r="O266" s="17" t="s">
        <v>100</v>
      </c>
      <c r="P266" s="44" t="s">
        <v>567</v>
      </c>
      <c r="Q266" s="49" t="s">
        <v>24</v>
      </c>
      <c r="R266" s="18"/>
      <c r="S266" s="18"/>
      <c r="T266" s="50"/>
      <c r="U266" s="55"/>
      <c r="V266" s="19"/>
      <c r="W266" s="56">
        <v>510</v>
      </c>
      <c r="X266" s="61"/>
      <c r="Y266" s="20"/>
      <c r="Z266" s="20"/>
      <c r="AA266" s="20"/>
      <c r="AB266" s="20"/>
      <c r="AC266" s="20"/>
      <c r="AD266" s="20"/>
      <c r="AE266" s="20"/>
      <c r="AF266" s="20"/>
      <c r="AG266" s="20"/>
      <c r="AH266" s="20"/>
      <c r="AI266" s="20"/>
      <c r="AJ266" s="62"/>
      <c r="AK266" s="67" t="s">
        <v>1242</v>
      </c>
      <c r="AL266" s="21"/>
      <c r="AM266" s="21" t="s">
        <v>1241</v>
      </c>
      <c r="AN266" s="68"/>
      <c r="AO266" s="72"/>
      <c r="AP266" s="98" t="str" cm="1">
        <f t="array" aca="1" ref="AP266" ca="1">INDIRECT(ADDRESS(CELL("row", INDEX('Drugs properties'!$A:$A, MATCH($D266, 'Drugs properties'!$A:$A, 0), 0)), 2, 4, TRUE, "Drugs properties"))</f>
        <v>CCCCC1=C(C2=CC=CC=C2O1)C(=O)C3=CC(=C(C(=C3)I)OCCN(CC)CC)I</v>
      </c>
      <c r="AQ266" s="98" cm="1">
        <f t="array" aca="1" ref="AQ266" ca="1">INDIRECT(ADDRESS(CELL("row", INDEX('Drugs properties'!$A:$A, MATCH($D266, 'Drugs properties'!$A:$A, 0), 0)), 3, 4, TRUE, "Drugs properties"))</f>
        <v>645.30999999999995</v>
      </c>
      <c r="AR266" s="98" cm="1">
        <f t="array" aca="1" ref="AR266" ca="1">INDIRECT(ADDRESS(CELL("row", INDEX('Drugs properties'!$A:$A, MATCH($D266, 'Drugs properties'!$A:$A, 0), 0)), 4, 4, TRUE, "Drugs properties"))</f>
        <v>42.68</v>
      </c>
      <c r="AS266" s="98" cm="1">
        <f t="array" aca="1" ref="AS266" ca="1">INDIRECT(ADDRESS(CELL("row", INDEX('Drugs properties'!$A:$A, MATCH($D266, 'Drugs properties'!$A:$A, 0), 0)), 5, 4, TRUE, "Drugs properties"))</f>
        <v>6.49</v>
      </c>
      <c r="AT266" s="98" cm="1">
        <f t="array" aca="1" ref="AT266" ca="1">INDIRECT(ADDRESS(CELL("row", INDEX('Drugs properties'!$A:$A, MATCH($D266, 'Drugs properties'!$A:$A, 0), 0)), 6, 4, TRUE, "Drugs properties"))</f>
        <v>4</v>
      </c>
      <c r="AU266" s="98" cm="1">
        <f t="array" aca="1" ref="AU266" ca="1">INDIRECT(ADDRESS(CELL("row", INDEX('Drugs properties'!$A:$A, MATCH($D266, 'Drugs properties'!$A:$A, 0), 0)), 7, 4, TRUE, "Drugs properties"))</f>
        <v>0</v>
      </c>
      <c r="AV266" s="98" cm="1">
        <f t="array" aca="1" ref="AV266" ca="1">INDIRECT(ADDRESS(CELL("row", INDEX('Drugs properties'!$A:$A, MATCH($D266, 'Drugs properties'!$A:$A, 0), 0)), 8, 4, TRUE, "Drugs properties"))</f>
        <v>11</v>
      </c>
      <c r="AW266" s="98" cm="1">
        <f t="array" aca="1" ref="AW266" ca="1">INDIRECT(ADDRESS(CELL("row", INDEX('Drugs properties'!$A:$A, MATCH($D266, 'Drugs properties'!$A:$A, 0), 0)), 9, 4, TRUE, "Drugs properties"))</f>
        <v>31</v>
      </c>
      <c r="AX266" s="105" cm="1">
        <f t="array" aca="1" ref="AX266" ca="1">INDIRECT(ADDRESS(CELL("row", INDEX('Drugs properties'!$A:$A, MATCH($D266, 'Drugs properties'!$A:$A, 0), 0)), 11, 4, TRUE, "Drugs properties"))</f>
        <v>33532</v>
      </c>
      <c r="AY266" s="102" cm="1">
        <f t="array" aca="1" ref="AY266" ca="1">INDIRECT(ADDRESS(CELL("row", INDEX('Drugs properties'!$A:$A, MATCH($D266, 'Drugs properties'!$A:$A, 0), 0)), 12, 4, TRUE, "Drugs properties"))</f>
        <v>9543</v>
      </c>
      <c r="AZ266" s="102" cm="1">
        <f t="array" aca="1" ref="AZ266" ca="1">INDIRECT(ADDRESS(CELL("row", INDEX('Drugs properties'!$A:$A, MATCH($D266, 'Drugs properties'!$A:$A, 0), 0)), 13, 4, TRUE, "Drugs properties"))</f>
        <v>845</v>
      </c>
      <c r="BA266" s="109" cm="1">
        <f t="array" aca="1" ref="BA266" ca="1">INDIRECT(ADDRESS(CELL("row", INDEX('Drugs properties'!$A:$A, MATCH($D266, 'Drugs properties'!$A:$A, 0), 0)), 14, 4, TRUE, "Drugs properties"))</f>
        <v>56</v>
      </c>
    </row>
    <row r="267" spans="1:53" s="3" customFormat="1" ht="75" x14ac:dyDescent="0.25">
      <c r="A267" s="15">
        <v>265</v>
      </c>
      <c r="B267" s="15" t="s">
        <v>564</v>
      </c>
      <c r="C267" s="32">
        <v>19031039</v>
      </c>
      <c r="D267" s="34" t="s">
        <v>69</v>
      </c>
      <c r="E267" s="16" t="s">
        <v>911</v>
      </c>
      <c r="F267" s="16"/>
      <c r="G267" s="16"/>
      <c r="H267" s="16" t="s">
        <v>494</v>
      </c>
      <c r="I267" s="16" t="s">
        <v>24</v>
      </c>
      <c r="J267" s="16"/>
      <c r="K267" s="16"/>
      <c r="L267" s="16"/>
      <c r="M267" s="35"/>
      <c r="N267" s="43">
        <v>67</v>
      </c>
      <c r="O267" s="17" t="s">
        <v>100</v>
      </c>
      <c r="P267" s="44" t="s">
        <v>567</v>
      </c>
      <c r="Q267" s="49" t="s">
        <v>24</v>
      </c>
      <c r="R267" s="18"/>
      <c r="S267" s="18"/>
      <c r="T267" s="50"/>
      <c r="U267" s="55"/>
      <c r="V267" s="19"/>
      <c r="W267" s="56">
        <v>690</v>
      </c>
      <c r="X267" s="61"/>
      <c r="Y267" s="20"/>
      <c r="Z267" s="20"/>
      <c r="AA267" s="20"/>
      <c r="AB267" s="20"/>
      <c r="AC267" s="20"/>
      <c r="AD267" s="20"/>
      <c r="AE267" s="20"/>
      <c r="AF267" s="20"/>
      <c r="AG267" s="20"/>
      <c r="AH267" s="20"/>
      <c r="AI267" s="20"/>
      <c r="AJ267" s="62"/>
      <c r="AK267" s="67" t="s">
        <v>1242</v>
      </c>
      <c r="AL267" s="21"/>
      <c r="AM267" s="21" t="s">
        <v>464</v>
      </c>
      <c r="AN267" s="68"/>
      <c r="AO267" s="72"/>
      <c r="AP267" s="98" t="str" cm="1">
        <f t="array" aca="1" ref="AP267" ca="1">INDIRECT(ADDRESS(CELL("row", INDEX('Drugs properties'!$A:$A, MATCH($D267, 'Drugs properties'!$A:$A, 0), 0)), 2, 4, TRUE, "Drugs properties"))</f>
        <v>CCCCC1=C(C2=CC=CC=C2O1)C(=O)C3=CC(=C(C(=C3)I)OCCN(CC)CC)I</v>
      </c>
      <c r="AQ267" s="98" cm="1">
        <f t="array" aca="1" ref="AQ267" ca="1">INDIRECT(ADDRESS(CELL("row", INDEX('Drugs properties'!$A:$A, MATCH($D267, 'Drugs properties'!$A:$A, 0), 0)), 3, 4, TRUE, "Drugs properties"))</f>
        <v>645.30999999999995</v>
      </c>
      <c r="AR267" s="98" cm="1">
        <f t="array" aca="1" ref="AR267" ca="1">INDIRECT(ADDRESS(CELL("row", INDEX('Drugs properties'!$A:$A, MATCH($D267, 'Drugs properties'!$A:$A, 0), 0)), 4, 4, TRUE, "Drugs properties"))</f>
        <v>42.68</v>
      </c>
      <c r="AS267" s="98" cm="1">
        <f t="array" aca="1" ref="AS267" ca="1">INDIRECT(ADDRESS(CELL("row", INDEX('Drugs properties'!$A:$A, MATCH($D267, 'Drugs properties'!$A:$A, 0), 0)), 5, 4, TRUE, "Drugs properties"))</f>
        <v>6.49</v>
      </c>
      <c r="AT267" s="98" cm="1">
        <f t="array" aca="1" ref="AT267" ca="1">INDIRECT(ADDRESS(CELL("row", INDEX('Drugs properties'!$A:$A, MATCH($D267, 'Drugs properties'!$A:$A, 0), 0)), 6, 4, TRUE, "Drugs properties"))</f>
        <v>4</v>
      </c>
      <c r="AU267" s="98" cm="1">
        <f t="array" aca="1" ref="AU267" ca="1">INDIRECT(ADDRESS(CELL("row", INDEX('Drugs properties'!$A:$A, MATCH($D267, 'Drugs properties'!$A:$A, 0), 0)), 7, 4, TRUE, "Drugs properties"))</f>
        <v>0</v>
      </c>
      <c r="AV267" s="98" cm="1">
        <f t="array" aca="1" ref="AV267" ca="1">INDIRECT(ADDRESS(CELL("row", INDEX('Drugs properties'!$A:$A, MATCH($D267, 'Drugs properties'!$A:$A, 0), 0)), 8, 4, TRUE, "Drugs properties"))</f>
        <v>11</v>
      </c>
      <c r="AW267" s="98" cm="1">
        <f t="array" aca="1" ref="AW267" ca="1">INDIRECT(ADDRESS(CELL("row", INDEX('Drugs properties'!$A:$A, MATCH($D267, 'Drugs properties'!$A:$A, 0), 0)), 9, 4, TRUE, "Drugs properties"))</f>
        <v>31</v>
      </c>
      <c r="AX267" s="105" cm="1">
        <f t="array" aca="1" ref="AX267" ca="1">INDIRECT(ADDRESS(CELL("row", INDEX('Drugs properties'!$A:$A, MATCH($D267, 'Drugs properties'!$A:$A, 0), 0)), 11, 4, TRUE, "Drugs properties"))</f>
        <v>33532</v>
      </c>
      <c r="AY267" s="102" cm="1">
        <f t="array" aca="1" ref="AY267" ca="1">INDIRECT(ADDRESS(CELL("row", INDEX('Drugs properties'!$A:$A, MATCH($D267, 'Drugs properties'!$A:$A, 0), 0)), 12, 4, TRUE, "Drugs properties"))</f>
        <v>9543</v>
      </c>
      <c r="AZ267" s="102" cm="1">
        <f t="array" aca="1" ref="AZ267" ca="1">INDIRECT(ADDRESS(CELL("row", INDEX('Drugs properties'!$A:$A, MATCH($D267, 'Drugs properties'!$A:$A, 0), 0)), 13, 4, TRUE, "Drugs properties"))</f>
        <v>845</v>
      </c>
      <c r="BA267" s="109" cm="1">
        <f t="array" aca="1" ref="BA267" ca="1">INDIRECT(ADDRESS(CELL("row", INDEX('Drugs properties'!$A:$A, MATCH($D267, 'Drugs properties'!$A:$A, 0), 0)), 14, 4, TRUE, "Drugs properties"))</f>
        <v>56</v>
      </c>
    </row>
    <row r="268" spans="1:53" s="3" customFormat="1" ht="75" x14ac:dyDescent="0.25">
      <c r="A268" s="15">
        <v>266</v>
      </c>
      <c r="B268" s="15" t="s">
        <v>564</v>
      </c>
      <c r="C268" s="32">
        <v>19031039</v>
      </c>
      <c r="D268" s="34" t="s">
        <v>69</v>
      </c>
      <c r="E268" s="16" t="s">
        <v>911</v>
      </c>
      <c r="F268" s="16"/>
      <c r="G268" s="16"/>
      <c r="H268" s="16" t="s">
        <v>459</v>
      </c>
      <c r="I268" s="16" t="s">
        <v>24</v>
      </c>
      <c r="J268" s="16"/>
      <c r="K268" s="16"/>
      <c r="L268" s="16"/>
      <c r="M268" s="35"/>
      <c r="N268" s="43">
        <v>71</v>
      </c>
      <c r="O268" s="17" t="s">
        <v>100</v>
      </c>
      <c r="P268" s="44" t="s">
        <v>569</v>
      </c>
      <c r="Q268" s="49" t="s">
        <v>24</v>
      </c>
      <c r="R268" s="18"/>
      <c r="S268" s="18"/>
      <c r="T268" s="50"/>
      <c r="U268" s="55"/>
      <c r="V268" s="19"/>
      <c r="W268" s="56">
        <v>625</v>
      </c>
      <c r="X268" s="61"/>
      <c r="Y268" s="20"/>
      <c r="Z268" s="20"/>
      <c r="AA268" s="20"/>
      <c r="AB268" s="20"/>
      <c r="AC268" s="20"/>
      <c r="AD268" s="20"/>
      <c r="AE268" s="20"/>
      <c r="AF268" s="20"/>
      <c r="AG268" s="20"/>
      <c r="AH268" s="20"/>
      <c r="AI268" s="20"/>
      <c r="AJ268" s="62"/>
      <c r="AK268" s="67" t="s">
        <v>1242</v>
      </c>
      <c r="AL268" s="21"/>
      <c r="AM268" s="21" t="s">
        <v>248</v>
      </c>
      <c r="AN268" s="68"/>
      <c r="AO268" s="72"/>
      <c r="AP268" s="98" t="str" cm="1">
        <f t="array" aca="1" ref="AP268" ca="1">INDIRECT(ADDRESS(CELL("row", INDEX('Drugs properties'!$A:$A, MATCH($D268, 'Drugs properties'!$A:$A, 0), 0)), 2, 4, TRUE, "Drugs properties"))</f>
        <v>CCCCC1=C(C2=CC=CC=C2O1)C(=O)C3=CC(=C(C(=C3)I)OCCN(CC)CC)I</v>
      </c>
      <c r="AQ268" s="98" cm="1">
        <f t="array" aca="1" ref="AQ268" ca="1">INDIRECT(ADDRESS(CELL("row", INDEX('Drugs properties'!$A:$A, MATCH($D268, 'Drugs properties'!$A:$A, 0), 0)), 3, 4, TRUE, "Drugs properties"))</f>
        <v>645.30999999999995</v>
      </c>
      <c r="AR268" s="98" cm="1">
        <f t="array" aca="1" ref="AR268" ca="1">INDIRECT(ADDRESS(CELL("row", INDEX('Drugs properties'!$A:$A, MATCH($D268, 'Drugs properties'!$A:$A, 0), 0)), 4, 4, TRUE, "Drugs properties"))</f>
        <v>42.68</v>
      </c>
      <c r="AS268" s="98" cm="1">
        <f t="array" aca="1" ref="AS268" ca="1">INDIRECT(ADDRESS(CELL("row", INDEX('Drugs properties'!$A:$A, MATCH($D268, 'Drugs properties'!$A:$A, 0), 0)), 5, 4, TRUE, "Drugs properties"))</f>
        <v>6.49</v>
      </c>
      <c r="AT268" s="98" cm="1">
        <f t="array" aca="1" ref="AT268" ca="1">INDIRECT(ADDRESS(CELL("row", INDEX('Drugs properties'!$A:$A, MATCH($D268, 'Drugs properties'!$A:$A, 0), 0)), 6, 4, TRUE, "Drugs properties"))</f>
        <v>4</v>
      </c>
      <c r="AU268" s="98" cm="1">
        <f t="array" aca="1" ref="AU268" ca="1">INDIRECT(ADDRESS(CELL("row", INDEX('Drugs properties'!$A:$A, MATCH($D268, 'Drugs properties'!$A:$A, 0), 0)), 7, 4, TRUE, "Drugs properties"))</f>
        <v>0</v>
      </c>
      <c r="AV268" s="98" cm="1">
        <f t="array" aca="1" ref="AV268" ca="1">INDIRECT(ADDRESS(CELL("row", INDEX('Drugs properties'!$A:$A, MATCH($D268, 'Drugs properties'!$A:$A, 0), 0)), 8, 4, TRUE, "Drugs properties"))</f>
        <v>11</v>
      </c>
      <c r="AW268" s="98" cm="1">
        <f t="array" aca="1" ref="AW268" ca="1">INDIRECT(ADDRESS(CELL("row", INDEX('Drugs properties'!$A:$A, MATCH($D268, 'Drugs properties'!$A:$A, 0), 0)), 9, 4, TRUE, "Drugs properties"))</f>
        <v>31</v>
      </c>
      <c r="AX268" s="105" cm="1">
        <f t="array" aca="1" ref="AX268" ca="1">INDIRECT(ADDRESS(CELL("row", INDEX('Drugs properties'!$A:$A, MATCH($D268, 'Drugs properties'!$A:$A, 0), 0)), 11, 4, TRUE, "Drugs properties"))</f>
        <v>33532</v>
      </c>
      <c r="AY268" s="102" cm="1">
        <f t="array" aca="1" ref="AY268" ca="1">INDIRECT(ADDRESS(CELL("row", INDEX('Drugs properties'!$A:$A, MATCH($D268, 'Drugs properties'!$A:$A, 0), 0)), 12, 4, TRUE, "Drugs properties"))</f>
        <v>9543</v>
      </c>
      <c r="AZ268" s="102" cm="1">
        <f t="array" aca="1" ref="AZ268" ca="1">INDIRECT(ADDRESS(CELL("row", INDEX('Drugs properties'!$A:$A, MATCH($D268, 'Drugs properties'!$A:$A, 0), 0)), 13, 4, TRUE, "Drugs properties"))</f>
        <v>845</v>
      </c>
      <c r="BA268" s="109" cm="1">
        <f t="array" aca="1" ref="BA268" ca="1">INDIRECT(ADDRESS(CELL("row", INDEX('Drugs properties'!$A:$A, MATCH($D268, 'Drugs properties'!$A:$A, 0), 0)), 14, 4, TRUE, "Drugs properties"))</f>
        <v>56</v>
      </c>
    </row>
    <row r="269" spans="1:53" s="3" customFormat="1" ht="75" x14ac:dyDescent="0.25">
      <c r="A269" s="15">
        <v>267</v>
      </c>
      <c r="B269" s="15" t="s">
        <v>564</v>
      </c>
      <c r="C269" s="32">
        <v>19031039</v>
      </c>
      <c r="D269" s="34" t="s">
        <v>69</v>
      </c>
      <c r="E269" s="16" t="s">
        <v>911</v>
      </c>
      <c r="F269" s="16"/>
      <c r="G269" s="16"/>
      <c r="H269" s="16" t="s">
        <v>565</v>
      </c>
      <c r="I269" s="16" t="s">
        <v>24</v>
      </c>
      <c r="J269" s="16"/>
      <c r="K269" s="16"/>
      <c r="L269" s="16"/>
      <c r="M269" s="35"/>
      <c r="N269" s="43">
        <v>67</v>
      </c>
      <c r="O269" s="17" t="s">
        <v>100</v>
      </c>
      <c r="P269" s="44" t="s">
        <v>568</v>
      </c>
      <c r="Q269" s="49" t="s">
        <v>24</v>
      </c>
      <c r="R269" s="18"/>
      <c r="S269" s="18"/>
      <c r="T269" s="50"/>
      <c r="U269" s="55"/>
      <c r="V269" s="19"/>
      <c r="W269" s="56">
        <v>565</v>
      </c>
      <c r="X269" s="61"/>
      <c r="Y269" s="20"/>
      <c r="Z269" s="20"/>
      <c r="AA269" s="20"/>
      <c r="AB269" s="20"/>
      <c r="AC269" s="20"/>
      <c r="AD269" s="20"/>
      <c r="AE269" s="20"/>
      <c r="AF269" s="20"/>
      <c r="AG269" s="20"/>
      <c r="AH269" s="20"/>
      <c r="AI269" s="20"/>
      <c r="AJ269" s="62"/>
      <c r="AK269" s="67" t="s">
        <v>1242</v>
      </c>
      <c r="AL269" s="21"/>
      <c r="AM269" s="21" t="s">
        <v>248</v>
      </c>
      <c r="AN269" s="68"/>
      <c r="AO269" s="72"/>
      <c r="AP269" s="98" t="str" cm="1">
        <f t="array" aca="1" ref="AP269" ca="1">INDIRECT(ADDRESS(CELL("row", INDEX('Drugs properties'!$A:$A, MATCH($D269, 'Drugs properties'!$A:$A, 0), 0)), 2, 4, TRUE, "Drugs properties"))</f>
        <v>CCCCC1=C(C2=CC=CC=C2O1)C(=O)C3=CC(=C(C(=C3)I)OCCN(CC)CC)I</v>
      </c>
      <c r="AQ269" s="98" cm="1">
        <f t="array" aca="1" ref="AQ269" ca="1">INDIRECT(ADDRESS(CELL("row", INDEX('Drugs properties'!$A:$A, MATCH($D269, 'Drugs properties'!$A:$A, 0), 0)), 3, 4, TRUE, "Drugs properties"))</f>
        <v>645.30999999999995</v>
      </c>
      <c r="AR269" s="98" cm="1">
        <f t="array" aca="1" ref="AR269" ca="1">INDIRECT(ADDRESS(CELL("row", INDEX('Drugs properties'!$A:$A, MATCH($D269, 'Drugs properties'!$A:$A, 0), 0)), 4, 4, TRUE, "Drugs properties"))</f>
        <v>42.68</v>
      </c>
      <c r="AS269" s="98" cm="1">
        <f t="array" aca="1" ref="AS269" ca="1">INDIRECT(ADDRESS(CELL("row", INDEX('Drugs properties'!$A:$A, MATCH($D269, 'Drugs properties'!$A:$A, 0), 0)), 5, 4, TRUE, "Drugs properties"))</f>
        <v>6.49</v>
      </c>
      <c r="AT269" s="98" cm="1">
        <f t="array" aca="1" ref="AT269" ca="1">INDIRECT(ADDRESS(CELL("row", INDEX('Drugs properties'!$A:$A, MATCH($D269, 'Drugs properties'!$A:$A, 0), 0)), 6, 4, TRUE, "Drugs properties"))</f>
        <v>4</v>
      </c>
      <c r="AU269" s="98" cm="1">
        <f t="array" aca="1" ref="AU269" ca="1">INDIRECT(ADDRESS(CELL("row", INDEX('Drugs properties'!$A:$A, MATCH($D269, 'Drugs properties'!$A:$A, 0), 0)), 7, 4, TRUE, "Drugs properties"))</f>
        <v>0</v>
      </c>
      <c r="AV269" s="98" cm="1">
        <f t="array" aca="1" ref="AV269" ca="1">INDIRECT(ADDRESS(CELL("row", INDEX('Drugs properties'!$A:$A, MATCH($D269, 'Drugs properties'!$A:$A, 0), 0)), 8, 4, TRUE, "Drugs properties"))</f>
        <v>11</v>
      </c>
      <c r="AW269" s="98" cm="1">
        <f t="array" aca="1" ref="AW269" ca="1">INDIRECT(ADDRESS(CELL("row", INDEX('Drugs properties'!$A:$A, MATCH($D269, 'Drugs properties'!$A:$A, 0), 0)), 9, 4, TRUE, "Drugs properties"))</f>
        <v>31</v>
      </c>
      <c r="AX269" s="105" cm="1">
        <f t="array" aca="1" ref="AX269" ca="1">INDIRECT(ADDRESS(CELL("row", INDEX('Drugs properties'!$A:$A, MATCH($D269, 'Drugs properties'!$A:$A, 0), 0)), 11, 4, TRUE, "Drugs properties"))</f>
        <v>33532</v>
      </c>
      <c r="AY269" s="102" cm="1">
        <f t="array" aca="1" ref="AY269" ca="1">INDIRECT(ADDRESS(CELL("row", INDEX('Drugs properties'!$A:$A, MATCH($D269, 'Drugs properties'!$A:$A, 0), 0)), 12, 4, TRUE, "Drugs properties"))</f>
        <v>9543</v>
      </c>
      <c r="AZ269" s="102" cm="1">
        <f t="array" aca="1" ref="AZ269" ca="1">INDIRECT(ADDRESS(CELL("row", INDEX('Drugs properties'!$A:$A, MATCH($D269, 'Drugs properties'!$A:$A, 0), 0)), 13, 4, TRUE, "Drugs properties"))</f>
        <v>845</v>
      </c>
      <c r="BA269" s="109" cm="1">
        <f t="array" aca="1" ref="BA269" ca="1">INDIRECT(ADDRESS(CELL("row", INDEX('Drugs properties'!$A:$A, MATCH($D269, 'Drugs properties'!$A:$A, 0), 0)), 14, 4, TRUE, "Drugs properties"))</f>
        <v>56</v>
      </c>
    </row>
    <row r="270" spans="1:53" s="3" customFormat="1" ht="60" x14ac:dyDescent="0.25">
      <c r="A270" s="15">
        <v>268</v>
      </c>
      <c r="B270" s="15" t="s">
        <v>564</v>
      </c>
      <c r="C270" s="32">
        <v>19031039</v>
      </c>
      <c r="D270" s="34" t="s">
        <v>1771</v>
      </c>
      <c r="E270" s="16" t="s">
        <v>911</v>
      </c>
      <c r="F270" s="16"/>
      <c r="G270" s="16"/>
      <c r="H270" s="16"/>
      <c r="I270" s="16" t="s">
        <v>24</v>
      </c>
      <c r="J270" s="16"/>
      <c r="K270" s="16"/>
      <c r="L270" s="16"/>
      <c r="M270" s="35"/>
      <c r="N270" s="43">
        <v>42</v>
      </c>
      <c r="O270" s="17" t="s">
        <v>100</v>
      </c>
      <c r="P270" s="44" t="s">
        <v>294</v>
      </c>
      <c r="Q270" s="49" t="s">
        <v>24</v>
      </c>
      <c r="R270" s="18"/>
      <c r="S270" s="18"/>
      <c r="T270" s="50"/>
      <c r="U270" s="55"/>
      <c r="V270" s="19"/>
      <c r="W270" s="56">
        <v>510</v>
      </c>
      <c r="X270" s="61"/>
      <c r="Y270" s="20"/>
      <c r="Z270" s="20"/>
      <c r="AA270" s="20"/>
      <c r="AB270" s="20"/>
      <c r="AC270" s="20"/>
      <c r="AD270" s="20"/>
      <c r="AE270" s="20"/>
      <c r="AF270" s="20"/>
      <c r="AG270" s="20"/>
      <c r="AH270" s="20"/>
      <c r="AI270" s="20"/>
      <c r="AJ270" s="62"/>
      <c r="AK270" s="67" t="s">
        <v>1242</v>
      </c>
      <c r="AL270" s="21"/>
      <c r="AM270" s="21" t="s">
        <v>321</v>
      </c>
      <c r="AN270" s="68"/>
      <c r="AO270" s="72"/>
      <c r="AP270" s="98" t="str" cm="1">
        <f t="array" aca="1" ref="AP270" ca="1">INDIRECT(ADDRESS(CELL("row", INDEX('Drugs properties'!$A:$A, MATCH($D270, 'Drugs properties'!$A:$A, 0), 0)), 2, 4, TRUE, "Drugs properties"))</f>
        <v>CC1CC2=CC=CC=C2N1NC(=O)C3=CC(=C(C=C3)Cl)S(=O)(=O)N</v>
      </c>
      <c r="AQ270" s="98" cm="1">
        <f t="array" aca="1" ref="AQ270" ca="1">INDIRECT(ADDRESS(CELL("row", INDEX('Drugs properties'!$A:$A, MATCH($D270, 'Drugs properties'!$A:$A, 0), 0)), 3, 4, TRUE, "Drugs properties"))</f>
        <v>365.83</v>
      </c>
      <c r="AR270" s="98" cm="1">
        <f t="array" aca="1" ref="AR270" ca="1">INDIRECT(ADDRESS(CELL("row", INDEX('Drugs properties'!$A:$A, MATCH($D270, 'Drugs properties'!$A:$A, 0), 0)), 4, 4, TRUE, "Drugs properties"))</f>
        <v>100.88</v>
      </c>
      <c r="AS270" s="98" cm="1">
        <f t="array" aca="1" ref="AS270" ca="1">INDIRECT(ADDRESS(CELL("row", INDEX('Drugs properties'!$A:$A, MATCH($D270, 'Drugs properties'!$A:$A, 0), 0)), 5, 4, TRUE, "Drugs properties"))</f>
        <v>2.0299999999999998</v>
      </c>
      <c r="AT270" s="98" cm="1">
        <f t="array" aca="1" ref="AT270" ca="1">INDIRECT(ADDRESS(CELL("row", INDEX('Drugs properties'!$A:$A, MATCH($D270, 'Drugs properties'!$A:$A, 0), 0)), 6, 4, TRUE, "Drugs properties"))</f>
        <v>4</v>
      </c>
      <c r="AU270" s="98" cm="1">
        <f t="array" aca="1" ref="AU270" ca="1">INDIRECT(ADDRESS(CELL("row", INDEX('Drugs properties'!$A:$A, MATCH($D270, 'Drugs properties'!$A:$A, 0), 0)), 7, 4, TRUE, "Drugs properties"))</f>
        <v>2</v>
      </c>
      <c r="AV270" s="98" cm="1">
        <f t="array" aca="1" ref="AV270" ca="1">INDIRECT(ADDRESS(CELL("row", INDEX('Drugs properties'!$A:$A, MATCH($D270, 'Drugs properties'!$A:$A, 0), 0)), 8, 4, TRUE, "Drugs properties"))</f>
        <v>4</v>
      </c>
      <c r="AW270" s="98" cm="1">
        <f t="array" aca="1" ref="AW270" ca="1">INDIRECT(ADDRESS(CELL("row", INDEX('Drugs properties'!$A:$A, MATCH($D270, 'Drugs properties'!$A:$A, 0), 0)), 9, 4, TRUE, "Drugs properties"))</f>
        <v>24</v>
      </c>
      <c r="AX270" s="105" cm="1">
        <f t="array" aca="1" ref="AX270" ca="1">INDIRECT(ADDRESS(CELL("row", INDEX('Drugs properties'!$A:$A, MATCH($D270, 'Drugs properties'!$A:$A, 0), 0)), 11, 4, TRUE, "Drugs properties"))</f>
        <v>6057</v>
      </c>
      <c r="AY270" s="102" cm="1">
        <f t="array" aca="1" ref="AY270" ca="1">INDIRECT(ADDRESS(CELL("row", INDEX('Drugs properties'!$A:$A, MATCH($D270, 'Drugs properties'!$A:$A, 0), 0)), 12, 4, TRUE, "Drugs properties"))</f>
        <v>825</v>
      </c>
      <c r="AZ270" s="102" cm="1">
        <f t="array" aca="1" ref="AZ270" ca="1">INDIRECT(ADDRESS(CELL("row", INDEX('Drugs properties'!$A:$A, MATCH($D270, 'Drugs properties'!$A:$A, 0), 0)), 13, 4, TRUE, "Drugs properties"))</f>
        <v>93</v>
      </c>
      <c r="BA270" s="109" cm="1">
        <f t="array" aca="1" ref="BA270" ca="1">INDIRECT(ADDRESS(CELL("row", INDEX('Drugs properties'!$A:$A, MATCH($D270, 'Drugs properties'!$A:$A, 0), 0)), 14, 4, TRUE, "Drugs properties"))</f>
        <v>8</v>
      </c>
    </row>
    <row r="271" spans="1:53" s="3" customFormat="1" ht="75" x14ac:dyDescent="0.25">
      <c r="A271" s="15">
        <v>269</v>
      </c>
      <c r="B271" s="15" t="s">
        <v>564</v>
      </c>
      <c r="C271" s="32">
        <v>19031039</v>
      </c>
      <c r="D271" s="34" t="s">
        <v>1771</v>
      </c>
      <c r="E271" s="16" t="s">
        <v>911</v>
      </c>
      <c r="F271" s="16"/>
      <c r="G271" s="16"/>
      <c r="H271" s="16" t="s">
        <v>279</v>
      </c>
      <c r="I271" s="16" t="s">
        <v>24</v>
      </c>
      <c r="J271" s="16"/>
      <c r="K271" s="16"/>
      <c r="L271" s="16"/>
      <c r="M271" s="35"/>
      <c r="N271" s="43">
        <v>67</v>
      </c>
      <c r="O271" s="17" t="s">
        <v>100</v>
      </c>
      <c r="P271" s="44" t="s">
        <v>566</v>
      </c>
      <c r="Q271" s="49" t="s">
        <v>24</v>
      </c>
      <c r="R271" s="18"/>
      <c r="S271" s="18"/>
      <c r="T271" s="50"/>
      <c r="U271" s="55"/>
      <c r="V271" s="19"/>
      <c r="W271" s="56">
        <v>500</v>
      </c>
      <c r="X271" s="61"/>
      <c r="Y271" s="20"/>
      <c r="Z271" s="20"/>
      <c r="AA271" s="20"/>
      <c r="AB271" s="20"/>
      <c r="AC271" s="20"/>
      <c r="AD271" s="20"/>
      <c r="AE271" s="20"/>
      <c r="AF271" s="20"/>
      <c r="AG271" s="20"/>
      <c r="AH271" s="20"/>
      <c r="AI271" s="20"/>
      <c r="AJ271" s="62"/>
      <c r="AK271" s="67" t="s">
        <v>1242</v>
      </c>
      <c r="AL271" s="21"/>
      <c r="AM271" s="21" t="s">
        <v>392</v>
      </c>
      <c r="AN271" s="68"/>
      <c r="AO271" s="72"/>
      <c r="AP271" s="98" t="str" cm="1">
        <f t="array" aca="1" ref="AP271" ca="1">INDIRECT(ADDRESS(CELL("row", INDEX('Drugs properties'!$A:$A, MATCH($D271, 'Drugs properties'!$A:$A, 0), 0)), 2, 4, TRUE, "Drugs properties"))</f>
        <v>CC1CC2=CC=CC=C2N1NC(=O)C3=CC(=C(C=C3)Cl)S(=O)(=O)N</v>
      </c>
      <c r="AQ271" s="98" cm="1">
        <f t="array" aca="1" ref="AQ271" ca="1">INDIRECT(ADDRESS(CELL("row", INDEX('Drugs properties'!$A:$A, MATCH($D271, 'Drugs properties'!$A:$A, 0), 0)), 3, 4, TRUE, "Drugs properties"))</f>
        <v>365.83</v>
      </c>
      <c r="AR271" s="98" cm="1">
        <f t="array" aca="1" ref="AR271" ca="1">INDIRECT(ADDRESS(CELL("row", INDEX('Drugs properties'!$A:$A, MATCH($D271, 'Drugs properties'!$A:$A, 0), 0)), 4, 4, TRUE, "Drugs properties"))</f>
        <v>100.88</v>
      </c>
      <c r="AS271" s="98" cm="1">
        <f t="array" aca="1" ref="AS271" ca="1">INDIRECT(ADDRESS(CELL("row", INDEX('Drugs properties'!$A:$A, MATCH($D271, 'Drugs properties'!$A:$A, 0), 0)), 5, 4, TRUE, "Drugs properties"))</f>
        <v>2.0299999999999998</v>
      </c>
      <c r="AT271" s="98" cm="1">
        <f t="array" aca="1" ref="AT271" ca="1">INDIRECT(ADDRESS(CELL("row", INDEX('Drugs properties'!$A:$A, MATCH($D271, 'Drugs properties'!$A:$A, 0), 0)), 6, 4, TRUE, "Drugs properties"))</f>
        <v>4</v>
      </c>
      <c r="AU271" s="98" cm="1">
        <f t="array" aca="1" ref="AU271" ca="1">INDIRECT(ADDRESS(CELL("row", INDEX('Drugs properties'!$A:$A, MATCH($D271, 'Drugs properties'!$A:$A, 0), 0)), 7, 4, TRUE, "Drugs properties"))</f>
        <v>2</v>
      </c>
      <c r="AV271" s="98" cm="1">
        <f t="array" aca="1" ref="AV271" ca="1">INDIRECT(ADDRESS(CELL("row", INDEX('Drugs properties'!$A:$A, MATCH($D271, 'Drugs properties'!$A:$A, 0), 0)), 8, 4, TRUE, "Drugs properties"))</f>
        <v>4</v>
      </c>
      <c r="AW271" s="98" cm="1">
        <f t="array" aca="1" ref="AW271" ca="1">INDIRECT(ADDRESS(CELL("row", INDEX('Drugs properties'!$A:$A, MATCH($D271, 'Drugs properties'!$A:$A, 0), 0)), 9, 4, TRUE, "Drugs properties"))</f>
        <v>24</v>
      </c>
      <c r="AX271" s="105" cm="1">
        <f t="array" aca="1" ref="AX271" ca="1">INDIRECT(ADDRESS(CELL("row", INDEX('Drugs properties'!$A:$A, MATCH($D271, 'Drugs properties'!$A:$A, 0), 0)), 11, 4, TRUE, "Drugs properties"))</f>
        <v>6057</v>
      </c>
      <c r="AY271" s="102" cm="1">
        <f t="array" aca="1" ref="AY271" ca="1">INDIRECT(ADDRESS(CELL("row", INDEX('Drugs properties'!$A:$A, MATCH($D271, 'Drugs properties'!$A:$A, 0), 0)), 12, 4, TRUE, "Drugs properties"))</f>
        <v>825</v>
      </c>
      <c r="AZ271" s="102" cm="1">
        <f t="array" aca="1" ref="AZ271" ca="1">INDIRECT(ADDRESS(CELL("row", INDEX('Drugs properties'!$A:$A, MATCH($D271, 'Drugs properties'!$A:$A, 0), 0)), 13, 4, TRUE, "Drugs properties"))</f>
        <v>93</v>
      </c>
      <c r="BA271" s="109" cm="1">
        <f t="array" aca="1" ref="BA271" ca="1">INDIRECT(ADDRESS(CELL("row", INDEX('Drugs properties'!$A:$A, MATCH($D271, 'Drugs properties'!$A:$A, 0), 0)), 14, 4, TRUE, "Drugs properties"))</f>
        <v>8</v>
      </c>
    </row>
    <row r="272" spans="1:53" s="3" customFormat="1" ht="210" x14ac:dyDescent="0.25">
      <c r="A272" s="15">
        <v>270</v>
      </c>
      <c r="B272" s="15" t="s">
        <v>1271</v>
      </c>
      <c r="C272" s="32">
        <v>33075384</v>
      </c>
      <c r="D272" s="34" t="s">
        <v>2777</v>
      </c>
      <c r="E272" s="16" t="s">
        <v>3211</v>
      </c>
      <c r="F272" s="16" t="s">
        <v>1272</v>
      </c>
      <c r="G272" s="16" t="s">
        <v>19</v>
      </c>
      <c r="H272" s="16"/>
      <c r="I272" s="16" t="s">
        <v>24</v>
      </c>
      <c r="J272" s="16"/>
      <c r="K272" s="16"/>
      <c r="L272" s="16"/>
      <c r="M272" s="35"/>
      <c r="N272" s="43">
        <v>61</v>
      </c>
      <c r="O272" s="17" t="s">
        <v>96</v>
      </c>
      <c r="P272" s="44" t="s">
        <v>391</v>
      </c>
      <c r="Q272" s="49"/>
      <c r="R272" s="18"/>
      <c r="S272" s="18"/>
      <c r="T272" s="50"/>
      <c r="U272" s="55"/>
      <c r="V272" s="19"/>
      <c r="W272" s="56">
        <v>520</v>
      </c>
      <c r="X272" s="61"/>
      <c r="Y272" s="20"/>
      <c r="Z272" s="20"/>
      <c r="AA272" s="20"/>
      <c r="AB272" s="20"/>
      <c r="AC272" s="20"/>
      <c r="AD272" s="20"/>
      <c r="AE272" s="20"/>
      <c r="AF272" s="20"/>
      <c r="AG272" s="20"/>
      <c r="AH272" s="20"/>
      <c r="AI272" s="20"/>
      <c r="AJ272" s="62"/>
      <c r="AK272" s="67" t="s">
        <v>1601</v>
      </c>
      <c r="AL272" s="21"/>
      <c r="AM272" s="21"/>
      <c r="AN272" s="68"/>
      <c r="AO272" s="72"/>
      <c r="AP272" s="98" t="str" cm="1">
        <f t="array" aca="1" ref="AP272" ca="1">INDIRECT(ADDRESS(CELL("row", INDEX('Drugs properties'!$A:$A, MATCH($D272, 'Drugs properties'!$A:$A, 0), 0)), 2, 4, TRUE, "Drugs properties"))</f>
        <v>CC1=C(C(=CC=C1)C)OCC(=O)NC(CC2=CC=CC=C2)C(CC(CC3=CC=CC=C3)NC(=O)C(C(C)C)N4CCCNC4=O)O.CC(C)C1=NC(=CS1)CN(C)C(=O)NC(C(C)C)C(=O)NC(CC2=CC=CC=C2)CC(C(CC3=CC=CC=C3)NC(=O)OCC4=CN=CS4)O</v>
      </c>
      <c r="AQ272" s="98" cm="1">
        <f t="array" aca="1" ref="AQ272" ca="1">INDIRECT(ADDRESS(CELL("row", INDEX('Drugs properties'!$A:$A, MATCH($D272, 'Drugs properties'!$A:$A, 0), 0)), 3, 4, TRUE, "Drugs properties"))</f>
        <v>1349.75</v>
      </c>
      <c r="AR272" s="98" cm="1">
        <f t="array" aca="1" ref="AR272" ca="1">INDIRECT(ADDRESS(CELL("row", INDEX('Drugs properties'!$A:$A, MATCH($D272, 'Drugs properties'!$A:$A, 0), 0)), 4, 4, TRUE, "Drugs properties"))</f>
        <v>322.26</v>
      </c>
      <c r="AS272" s="98" cm="1">
        <f t="array" aca="1" ref="AS272" ca="1">INDIRECT(ADDRESS(CELL("row", INDEX('Drugs properties'!$A:$A, MATCH($D272, 'Drugs properties'!$A:$A, 0), 0)), 5, 4, TRUE, "Drugs properties"))</f>
        <v>8.0399999999999991</v>
      </c>
      <c r="AT272" s="98" cm="1">
        <f t="array" aca="1" ref="AT272" ca="1">INDIRECT(ADDRESS(CELL("row", INDEX('Drugs properties'!$A:$A, MATCH($D272, 'Drugs properties'!$A:$A, 0), 0)), 6, 4, TRUE, "Drugs properties"))</f>
        <v>12</v>
      </c>
      <c r="AU272" s="98" cm="1">
        <f t="array" aca="1" ref="AU272" ca="1">INDIRECT(ADDRESS(CELL("row", INDEX('Drugs properties'!$A:$A, MATCH($D272, 'Drugs properties'!$A:$A, 0), 0)), 7, 4, TRUE, "Drugs properties"))</f>
        <v>8</v>
      </c>
      <c r="AV272" s="98" cm="1">
        <f t="array" aca="1" ref="AV272" ca="1">INDIRECT(ADDRESS(CELL("row", INDEX('Drugs properties'!$A:$A, MATCH($D272, 'Drugs properties'!$A:$A, 0), 0)), 8, 4, TRUE, "Drugs properties"))</f>
        <v>39</v>
      </c>
      <c r="AW272" s="98" cm="1">
        <f t="array" aca="1" ref="AW272" ca="1">INDIRECT(ADDRESS(CELL("row", INDEX('Drugs properties'!$A:$A, MATCH($D272, 'Drugs properties'!$A:$A, 0), 0)), 9, 4, TRUE, "Drugs properties"))</f>
        <v>96</v>
      </c>
      <c r="AX272" s="105" cm="1">
        <f t="array" aca="1" ref="AX272" ca="1">INDIRECT(ADDRESS(CELL("row", INDEX('Drugs properties'!$A:$A, MATCH($D272, 'Drugs properties'!$A:$A, 0), 0)), 11, 4, TRUE, "Drugs properties"))</f>
        <v>14019</v>
      </c>
      <c r="AY272" s="102" cm="1">
        <f t="array" aca="1" ref="AY272" ca="1">INDIRECT(ADDRESS(CELL("row", INDEX('Drugs properties'!$A:$A, MATCH($D272, 'Drugs properties'!$A:$A, 0), 0)), 12, 4, TRUE, "Drugs properties"))</f>
        <v>1173</v>
      </c>
      <c r="AZ272" s="102" cm="1">
        <f t="array" aca="1" ref="AZ272" ca="1">INDIRECT(ADDRESS(CELL("row", INDEX('Drugs properties'!$A:$A, MATCH($D272, 'Drugs properties'!$A:$A, 0), 0)), 13, 4, TRUE, "Drugs properties"))</f>
        <v>20</v>
      </c>
      <c r="BA272" s="109" cm="1">
        <f t="array" aca="1" ref="BA272" ca="1">INDIRECT(ADDRESS(CELL("row", INDEX('Drugs properties'!$A:$A, MATCH($D272, 'Drugs properties'!$A:$A, 0), 0)), 14, 4, TRUE, "Drugs properties"))</f>
        <v>5</v>
      </c>
    </row>
    <row r="273" spans="1:195" s="3" customFormat="1" ht="409.5" x14ac:dyDescent="0.25">
      <c r="A273" s="15">
        <v>271</v>
      </c>
      <c r="B273" s="15" t="s">
        <v>1273</v>
      </c>
      <c r="C273" s="32">
        <v>32380291</v>
      </c>
      <c r="D273" s="34" t="s">
        <v>277</v>
      </c>
      <c r="E273" s="16">
        <v>1000</v>
      </c>
      <c r="F273" s="16" t="s">
        <v>1055</v>
      </c>
      <c r="G273" s="16" t="s">
        <v>46</v>
      </c>
      <c r="H273" s="16" t="s">
        <v>1275</v>
      </c>
      <c r="I273" s="16" t="s">
        <v>24</v>
      </c>
      <c r="J273" s="16"/>
      <c r="K273" s="16"/>
      <c r="L273" s="16"/>
      <c r="M273" s="35"/>
      <c r="N273" s="43">
        <v>84</v>
      </c>
      <c r="O273" s="17" t="s">
        <v>100</v>
      </c>
      <c r="P273" s="44" t="s">
        <v>1274</v>
      </c>
      <c r="Q273" s="49"/>
      <c r="R273" s="18"/>
      <c r="S273" s="18"/>
      <c r="T273" s="50"/>
      <c r="U273" s="55"/>
      <c r="V273" s="19">
        <v>720</v>
      </c>
      <c r="W273" s="56">
        <v>627</v>
      </c>
      <c r="X273" s="61"/>
      <c r="Y273" s="20"/>
      <c r="Z273" s="20"/>
      <c r="AA273" s="20"/>
      <c r="AB273" s="20"/>
      <c r="AC273" s="20">
        <v>4.17</v>
      </c>
      <c r="AD273" s="20"/>
      <c r="AE273" s="20"/>
      <c r="AF273" s="20"/>
      <c r="AG273" s="20"/>
      <c r="AH273" s="20"/>
      <c r="AI273" s="20"/>
      <c r="AJ273" s="62"/>
      <c r="AK273" s="67" t="s">
        <v>1278</v>
      </c>
      <c r="AL273" s="21"/>
      <c r="AM273" s="21"/>
      <c r="AN273" s="68" t="s">
        <v>1277</v>
      </c>
      <c r="AO273" s="72"/>
      <c r="AP273" s="98" t="str" cm="1">
        <f t="array" aca="1" ref="AP273" ca="1">INDIRECT(ADDRESS(CELL("row", INDEX('Drugs properties'!$A:$A, MATCH($D273, 'Drugs properties'!$A:$A, 0), 0)), 2, 4, TRUE, "Drugs properties"))</f>
        <v>CCN(CC)CCCC(C)NC1=C2C=CC(=CC2=NC=C1)Cl</v>
      </c>
      <c r="AQ273" s="98" cm="1">
        <f t="array" aca="1" ref="AQ273" ca="1">INDIRECT(ADDRESS(CELL("row", INDEX('Drugs properties'!$A:$A, MATCH($D273, 'Drugs properties'!$A:$A, 0), 0)), 3, 4, TRUE, "Drugs properties"))</f>
        <v>319.87</v>
      </c>
      <c r="AR273" s="98" cm="1">
        <f t="array" aca="1" ref="AR273" ca="1">INDIRECT(ADDRESS(CELL("row", INDEX('Drugs properties'!$A:$A, MATCH($D273, 'Drugs properties'!$A:$A, 0), 0)), 4, 4, TRUE, "Drugs properties"))</f>
        <v>28.16</v>
      </c>
      <c r="AS273" s="98" cm="1">
        <f t="array" aca="1" ref="AS273" ca="1">INDIRECT(ADDRESS(CELL("row", INDEX('Drugs properties'!$A:$A, MATCH($D273, 'Drugs properties'!$A:$A, 0), 0)), 5, 4, TRUE, "Drugs properties"))</f>
        <v>4.1500000000000004</v>
      </c>
      <c r="AT273" s="98" cm="1">
        <f t="array" aca="1" ref="AT273" ca="1">INDIRECT(ADDRESS(CELL("row", INDEX('Drugs properties'!$A:$A, MATCH($D273, 'Drugs properties'!$A:$A, 0), 0)), 6, 4, TRUE, "Drugs properties"))</f>
        <v>2</v>
      </c>
      <c r="AU273" s="100" cm="1">
        <f t="array" aca="1" ref="AU273" ca="1">INDIRECT(ADDRESS(CELL("row", INDEX('Drugs properties'!$A:$A, MATCH($D273, 'Drugs properties'!$A:$A, 0), 0)), 7, 4, TRUE, "Drugs properties"))</f>
        <v>1</v>
      </c>
      <c r="AV273" s="98" cm="1">
        <f t="array" aca="1" ref="AV273" ca="1">INDIRECT(ADDRESS(CELL("row", INDEX('Drugs properties'!$A:$A, MATCH($D273, 'Drugs properties'!$A:$A, 0), 0)), 8, 4, TRUE, "Drugs properties"))</f>
        <v>8</v>
      </c>
      <c r="AW273" s="98" cm="1">
        <f t="array" aca="1" ref="AW273" ca="1">INDIRECT(ADDRESS(CELL("row", INDEX('Drugs properties'!$A:$A, MATCH($D273, 'Drugs properties'!$A:$A, 0), 0)), 9, 4, TRUE, "Drugs properties"))</f>
        <v>22</v>
      </c>
      <c r="AX273" s="105" cm="1">
        <f t="array" aca="1" ref="AX273" ca="1">INDIRECT(ADDRESS(CELL("row", INDEX('Drugs properties'!$A:$A, MATCH($D273, 'Drugs properties'!$A:$A, 0), 0)), 11, 4, TRUE, "Drugs properties"))</f>
        <v>1004</v>
      </c>
      <c r="AY273" s="102" cm="1">
        <f t="array" aca="1" ref="AY273" ca="1">INDIRECT(ADDRESS(CELL("row", INDEX('Drugs properties'!$A:$A, MATCH($D273, 'Drugs properties'!$A:$A, 0), 0)), 12, 4, TRUE, "Drugs properties"))</f>
        <v>157</v>
      </c>
      <c r="AZ273" s="102" cm="1">
        <f t="array" aca="1" ref="AZ273" ca="1">INDIRECT(ADDRESS(CELL("row", INDEX('Drugs properties'!$A:$A, MATCH($D273, 'Drugs properties'!$A:$A, 0), 0)), 13, 4, TRUE, "Drugs properties"))</f>
        <v>17</v>
      </c>
      <c r="BA273" s="109" cm="1">
        <f t="array" aca="1" ref="BA273" ca="1">INDIRECT(ADDRESS(CELL("row", INDEX('Drugs properties'!$A:$A, MATCH($D273, 'Drugs properties'!$A:$A, 0), 0)), 14, 4, TRUE, "Drugs properties"))</f>
        <v>7</v>
      </c>
    </row>
    <row r="274" spans="1:195" s="3" customFormat="1" ht="75.75" thickBot="1" x14ac:dyDescent="0.3">
      <c r="A274" s="15">
        <v>272</v>
      </c>
      <c r="B274" s="15" t="s">
        <v>1279</v>
      </c>
      <c r="C274" s="32">
        <v>32726229</v>
      </c>
      <c r="D274" s="34" t="s">
        <v>72</v>
      </c>
      <c r="E274" s="16">
        <v>2.21</v>
      </c>
      <c r="F274" s="16" t="s">
        <v>3212</v>
      </c>
      <c r="G274" s="16"/>
      <c r="H274" s="16"/>
      <c r="I274" s="16" t="s">
        <v>24</v>
      </c>
      <c r="J274" s="16"/>
      <c r="K274" s="16"/>
      <c r="L274" s="16"/>
      <c r="M274" s="35"/>
      <c r="N274" s="43"/>
      <c r="O274" s="17"/>
      <c r="P274" s="44"/>
      <c r="Q274" s="49"/>
      <c r="R274" s="18"/>
      <c r="S274" s="18"/>
      <c r="T274" s="50"/>
      <c r="U274" s="55"/>
      <c r="V274" s="19"/>
      <c r="W274" s="56" t="s">
        <v>2174</v>
      </c>
      <c r="X274" s="61"/>
      <c r="Y274" s="20"/>
      <c r="Z274" s="20"/>
      <c r="AA274" s="20"/>
      <c r="AB274" s="20"/>
      <c r="AC274" s="20"/>
      <c r="AD274" s="20"/>
      <c r="AE274" s="20"/>
      <c r="AF274" s="20"/>
      <c r="AG274" s="20"/>
      <c r="AH274" s="20"/>
      <c r="AI274" s="20"/>
      <c r="AJ274" s="62"/>
      <c r="AK274" s="67"/>
      <c r="AL274" s="21"/>
      <c r="AM274" s="21"/>
      <c r="AN274" s="68"/>
      <c r="AO274" s="72" t="s">
        <v>2175</v>
      </c>
      <c r="AP274" s="100" t="str" cm="1">
        <f t="array" aca="1" ref="AP274" ca="1">INDIRECT(ADDRESS(CELL("row", INDEX('Drugs properties'!$A:$A, MATCH($D274, 'Drugs properties'!$A:$A, 0), 0)), 2, 4, TRUE, "Drugs properties"))</f>
        <v>C1CN(CC=C1N2C3=CC=CC=C3NC2=O)CCCC(=O)C4=CC=C(C=C4)F</v>
      </c>
      <c r="AQ274" s="100" cm="1">
        <f t="array" aca="1" ref="AQ274" ca="1">INDIRECT(ADDRESS(CELL("row", INDEX('Drugs properties'!$A:$A, MATCH($D274, 'Drugs properties'!$A:$A, 0), 0)), 3, 4, TRUE, "Drugs properties"))</f>
        <v>379.43</v>
      </c>
      <c r="AR274" s="100" cm="1">
        <f t="array" aca="1" ref="AR274" ca="1">INDIRECT(ADDRESS(CELL("row", INDEX('Drugs properties'!$A:$A, MATCH($D274, 'Drugs properties'!$A:$A, 0), 0)), 4, 4, TRUE, "Drugs properties"))</f>
        <v>58.1</v>
      </c>
      <c r="AS274" s="100" cm="1">
        <f t="array" aca="1" ref="AS274" ca="1">INDIRECT(ADDRESS(CELL("row", INDEX('Drugs properties'!$A:$A, MATCH($D274, 'Drugs properties'!$A:$A, 0), 0)), 5, 4, TRUE, "Drugs properties"))</f>
        <v>3.56</v>
      </c>
      <c r="AT274" s="100" cm="1">
        <f t="array" aca="1" ref="AT274" ca="1">INDIRECT(ADDRESS(CELL("row", INDEX('Drugs properties'!$A:$A, MATCH($D274, 'Drugs properties'!$A:$A, 0), 0)), 6, 4, TRUE, "Drugs properties"))</f>
        <v>4</v>
      </c>
      <c r="AU274" s="100" cm="1">
        <f t="array" aca="1" ref="AU274" ca="1">INDIRECT(ADDRESS(CELL("row", INDEX('Drugs properties'!$A:$A, MATCH($D274, 'Drugs properties'!$A:$A, 0), 0)), 7, 4, TRUE, "Drugs properties"))</f>
        <v>1</v>
      </c>
      <c r="AV274" s="100" cm="1">
        <f t="array" aca="1" ref="AV274" ca="1">INDIRECT(ADDRESS(CELL("row", INDEX('Drugs properties'!$A:$A, MATCH($D274, 'Drugs properties'!$A:$A, 0), 0)), 8, 4, TRUE, "Drugs properties"))</f>
        <v>6</v>
      </c>
      <c r="AW274" s="100" cm="1">
        <f t="array" aca="1" ref="AW274" ca="1">INDIRECT(ADDRESS(CELL("row", INDEX('Drugs properties'!$A:$A, MATCH($D274, 'Drugs properties'!$A:$A, 0), 0)), 9, 4, TRUE, "Drugs properties"))</f>
        <v>28</v>
      </c>
      <c r="AX274" s="105" cm="1">
        <f t="array" aca="1" ref="AX274" ca="1">INDIRECT(ADDRESS(CELL("row", INDEX('Drugs properties'!$A:$A, MATCH($D274, 'Drugs properties'!$A:$A, 0), 0)), 11, 4, TRUE, "Drugs properties"))</f>
        <v>1644</v>
      </c>
      <c r="AY274" s="102" cm="1">
        <f t="array" aca="1" ref="AY274" ca="1">INDIRECT(ADDRESS(CELL("row", INDEX('Drugs properties'!$A:$A, MATCH($D274, 'Drugs properties'!$A:$A, 0), 0)), 12, 4, TRUE, "Drugs properties"))</f>
        <v>357</v>
      </c>
      <c r="AZ274" s="102" cm="1">
        <f t="array" aca="1" ref="AZ274" ca="1">INDIRECT(ADDRESS(CELL("row", INDEX('Drugs properties'!$A:$A, MATCH($D274, 'Drugs properties'!$A:$A, 0), 0)), 13, 4, TRUE, "Drugs properties"))</f>
        <v>36</v>
      </c>
      <c r="BA274" s="109" cm="1">
        <f t="array" aca="1" ref="BA274" ca="1">INDIRECT(ADDRESS(CELL("row", INDEX('Drugs properties'!$A:$A, MATCH($D274, 'Drugs properties'!$A:$A, 0), 0)), 14, 4, TRUE, "Drugs properties"))</f>
        <v>7</v>
      </c>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row>
    <row r="275" spans="1:195" s="5" customFormat="1" ht="165.75" thickTop="1" x14ac:dyDescent="0.25">
      <c r="A275" s="15">
        <v>273</v>
      </c>
      <c r="B275" s="15" t="s">
        <v>1280</v>
      </c>
      <c r="C275" s="32">
        <v>33779357</v>
      </c>
      <c r="D275" s="34" t="s">
        <v>57</v>
      </c>
      <c r="E275" s="16">
        <v>200</v>
      </c>
      <c r="F275" s="16" t="s">
        <v>3213</v>
      </c>
      <c r="G275" s="16" t="s">
        <v>19</v>
      </c>
      <c r="H275" s="16"/>
      <c r="I275" s="16"/>
      <c r="J275" s="16"/>
      <c r="K275" s="16"/>
      <c r="L275" s="16" t="s">
        <v>89</v>
      </c>
      <c r="M275" s="35" t="s">
        <v>589</v>
      </c>
      <c r="N275" s="43">
        <v>40</v>
      </c>
      <c r="O275" s="17" t="s">
        <v>96</v>
      </c>
      <c r="P275" s="44" t="s">
        <v>1328</v>
      </c>
      <c r="Q275" s="49" t="s">
        <v>1329</v>
      </c>
      <c r="R275" s="18">
        <v>93</v>
      </c>
      <c r="S275" s="18">
        <v>44</v>
      </c>
      <c r="T275" s="50">
        <v>41.3</v>
      </c>
      <c r="U275" s="55" t="s">
        <v>823</v>
      </c>
      <c r="V275" s="19"/>
      <c r="W275" s="56" t="s">
        <v>1331</v>
      </c>
      <c r="X275" s="61"/>
      <c r="Y275" s="20"/>
      <c r="Z275" s="20"/>
      <c r="AA275" s="20"/>
      <c r="AB275" s="20"/>
      <c r="AC275" s="20" t="s">
        <v>2176</v>
      </c>
      <c r="AD275" s="20">
        <v>0.57599999999999996</v>
      </c>
      <c r="AE275" s="20"/>
      <c r="AF275" s="20"/>
      <c r="AG275" s="20"/>
      <c r="AH275" s="20"/>
      <c r="AI275" s="20"/>
      <c r="AJ275" s="62"/>
      <c r="AK275" s="67" t="s">
        <v>1330</v>
      </c>
      <c r="AL275" s="21" t="s">
        <v>73</v>
      </c>
      <c r="AM275" s="21">
        <v>443</v>
      </c>
      <c r="AN275" s="68"/>
      <c r="AO275" s="72"/>
      <c r="AP275" s="112" t="str" cm="1">
        <f t="array" aca="1" ref="AP275" ca="1">INDIRECT(ADDRESS(CELL("row", INDEX('Drugs properties'!$A:$A, MATCH($D275, 'Drugs properties'!$A:$A, 0), 0)), 2, 4, TRUE, "Drugs properties"))</f>
        <v>CN(C)C(=O)C(CCN1CCC(CC1)(C2=CC=C(C=C2)Cl)O)(C3=CC=CC=C3)C4=CC=CC=C4</v>
      </c>
      <c r="AQ275" s="98" cm="1">
        <f t="array" aca="1" ref="AQ275" ca="1">INDIRECT(ADDRESS(CELL("row", INDEX('Drugs properties'!$A:$A, MATCH($D275, 'Drugs properties'!$A:$A, 0), 0)), 3, 4, TRUE, "Drugs properties"))</f>
        <v>477.04</v>
      </c>
      <c r="AR275" s="98" cm="1">
        <f t="array" aca="1" ref="AR275" ca="1">INDIRECT(ADDRESS(CELL("row", INDEX('Drugs properties'!$A:$A, MATCH($D275, 'Drugs properties'!$A:$A, 0), 0)), 4, 4, TRUE, "Drugs properties"))</f>
        <v>43.78</v>
      </c>
      <c r="AS275" s="98" cm="1">
        <f t="array" aca="1" ref="AS275" ca="1">INDIRECT(ADDRESS(CELL("row", INDEX('Drugs properties'!$A:$A, MATCH($D275, 'Drugs properties'!$A:$A, 0), 0)), 5, 4, TRUE, "Drugs properties"))</f>
        <v>4.67</v>
      </c>
      <c r="AT275" s="98" cm="1">
        <f t="array" aca="1" ref="AT275" ca="1">INDIRECT(ADDRESS(CELL("row", INDEX('Drugs properties'!$A:$A, MATCH($D275, 'Drugs properties'!$A:$A, 0), 0)), 6, 4, TRUE, "Drugs properties"))</f>
        <v>3</v>
      </c>
      <c r="AU275" s="98" cm="1">
        <f t="array" aca="1" ref="AU275" ca="1">INDIRECT(ADDRESS(CELL("row", INDEX('Drugs properties'!$A:$A, MATCH($D275, 'Drugs properties'!$A:$A, 0), 0)), 7, 4, TRUE, "Drugs properties"))</f>
        <v>1</v>
      </c>
      <c r="AV275" s="98" cm="1">
        <f t="array" aca="1" ref="AV275" ca="1">INDIRECT(ADDRESS(CELL("row", INDEX('Drugs properties'!$A:$A, MATCH($D275, 'Drugs properties'!$A:$A, 0), 0)), 8, 4, TRUE, "Drugs properties"))</f>
        <v>8</v>
      </c>
      <c r="AW275" s="98" cm="1">
        <f t="array" aca="1" ref="AW275" ca="1">INDIRECT(ADDRESS(CELL("row", INDEX('Drugs properties'!$A:$A, MATCH($D275, 'Drugs properties'!$A:$A, 0), 0)), 9, 4, TRUE, "Drugs properties"))</f>
        <v>34</v>
      </c>
      <c r="AX275" s="102" cm="1">
        <f t="array" aca="1" ref="AX275" ca="1">INDIRECT(ADDRESS(CELL("row", INDEX('Drugs properties'!$A:$A, MATCH($D275, 'Drugs properties'!$A:$A, 0), 0)), 11, 4, TRUE, "Drugs properties"))</f>
        <v>18116</v>
      </c>
      <c r="AY275" s="102" cm="1">
        <f t="array" aca="1" ref="AY275" ca="1">INDIRECT(ADDRESS(CELL("row", INDEX('Drugs properties'!$A:$A, MATCH($D275, 'Drugs properties'!$A:$A, 0), 0)), 12, 4, TRUE, "Drugs properties"))</f>
        <v>1613</v>
      </c>
      <c r="AZ275" s="102" cm="1">
        <f t="array" aca="1" ref="AZ275" ca="1">INDIRECT(ADDRESS(CELL("row", INDEX('Drugs properties'!$A:$A, MATCH($D275, 'Drugs properties'!$A:$A, 0), 0)), 13, 4, TRUE, "Drugs properties"))</f>
        <v>280</v>
      </c>
      <c r="BA275" s="109" cm="1">
        <f t="array" aca="1" ref="BA275" ca="1">INDIRECT(ADDRESS(CELL("row", INDEX('Drugs properties'!$A:$A, MATCH($D275, 'Drugs properties'!$A:$A, 0), 0)), 14, 4, TRUE, "Drugs properties"))</f>
        <v>21</v>
      </c>
      <c r="BB275" s="113"/>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row>
    <row r="276" spans="1:195" s="3" customFormat="1" ht="330" x14ac:dyDescent="0.25">
      <c r="A276" s="15">
        <v>274</v>
      </c>
      <c r="B276" s="15" t="s">
        <v>1281</v>
      </c>
      <c r="C276" s="32">
        <v>32024717</v>
      </c>
      <c r="D276" s="34" t="s">
        <v>57</v>
      </c>
      <c r="E276" s="16">
        <v>200</v>
      </c>
      <c r="F276" s="16"/>
      <c r="G276" s="16" t="s">
        <v>19</v>
      </c>
      <c r="H276" s="16" t="s">
        <v>449</v>
      </c>
      <c r="I276" s="16">
        <v>80</v>
      </c>
      <c r="J276" s="16"/>
      <c r="K276" s="16" t="s">
        <v>19</v>
      </c>
      <c r="L276" s="16"/>
      <c r="M276" s="35"/>
      <c r="N276" s="43">
        <v>69</v>
      </c>
      <c r="O276" s="17" t="s">
        <v>96</v>
      </c>
      <c r="P276" s="44" t="s">
        <v>1332</v>
      </c>
      <c r="Q276" s="49"/>
      <c r="R276" s="18"/>
      <c r="S276" s="18"/>
      <c r="T276" s="50"/>
      <c r="U276" s="55"/>
      <c r="V276" s="19"/>
      <c r="W276" s="56" t="s">
        <v>270</v>
      </c>
      <c r="X276" s="61"/>
      <c r="Y276" s="20"/>
      <c r="Z276" s="20"/>
      <c r="AA276" s="20"/>
      <c r="AB276" s="20">
        <v>140</v>
      </c>
      <c r="AC276" s="20">
        <v>4.2</v>
      </c>
      <c r="AD276" s="20">
        <v>0.9052</v>
      </c>
      <c r="AE276" s="20">
        <v>8.5</v>
      </c>
      <c r="AF276" s="20"/>
      <c r="AG276" s="20"/>
      <c r="AH276" s="20"/>
      <c r="AI276" s="20"/>
      <c r="AJ276" s="62"/>
      <c r="AK276" s="67"/>
      <c r="AL276" s="21"/>
      <c r="AM276" s="21"/>
      <c r="AN276" s="68"/>
      <c r="AO276" s="72"/>
      <c r="AP276" s="98" t="str" cm="1">
        <f t="array" aca="1" ref="AP276" ca="1">INDIRECT(ADDRESS(CELL("row", INDEX('Drugs properties'!$A:$A, MATCH($D276, 'Drugs properties'!$A:$A, 0), 0)), 2, 4, TRUE, "Drugs properties"))</f>
        <v>CN(C)C(=O)C(CCN1CCC(CC1)(C2=CC=C(C=C2)Cl)O)(C3=CC=CC=C3)C4=CC=CC=C4</v>
      </c>
      <c r="AQ276" s="98" cm="1">
        <f t="array" aca="1" ref="AQ276" ca="1">INDIRECT(ADDRESS(CELL("row", INDEX('Drugs properties'!$A:$A, MATCH($D276, 'Drugs properties'!$A:$A, 0), 0)), 3, 4, TRUE, "Drugs properties"))</f>
        <v>477.04</v>
      </c>
      <c r="AR276" s="98" cm="1">
        <f t="array" aca="1" ref="AR276" ca="1">INDIRECT(ADDRESS(CELL("row", INDEX('Drugs properties'!$A:$A, MATCH($D276, 'Drugs properties'!$A:$A, 0), 0)), 4, 4, TRUE, "Drugs properties"))</f>
        <v>43.78</v>
      </c>
      <c r="AS276" s="98" cm="1">
        <f t="array" aca="1" ref="AS276" ca="1">INDIRECT(ADDRESS(CELL("row", INDEX('Drugs properties'!$A:$A, MATCH($D276, 'Drugs properties'!$A:$A, 0), 0)), 5, 4, TRUE, "Drugs properties"))</f>
        <v>4.67</v>
      </c>
      <c r="AT276" s="98" cm="1">
        <f t="array" aca="1" ref="AT276" ca="1">INDIRECT(ADDRESS(CELL("row", INDEX('Drugs properties'!$A:$A, MATCH($D276, 'Drugs properties'!$A:$A, 0), 0)), 6, 4, TRUE, "Drugs properties"))</f>
        <v>3</v>
      </c>
      <c r="AU276" s="98" cm="1">
        <f t="array" aca="1" ref="AU276" ca="1">INDIRECT(ADDRESS(CELL("row", INDEX('Drugs properties'!$A:$A, MATCH($D276, 'Drugs properties'!$A:$A, 0), 0)), 7, 4, TRUE, "Drugs properties"))</f>
        <v>1</v>
      </c>
      <c r="AV276" s="98" cm="1">
        <f t="array" aca="1" ref="AV276" ca="1">INDIRECT(ADDRESS(CELL("row", INDEX('Drugs properties'!$A:$A, MATCH($D276, 'Drugs properties'!$A:$A, 0), 0)), 8, 4, TRUE, "Drugs properties"))</f>
        <v>8</v>
      </c>
      <c r="AW276" s="98" cm="1">
        <f t="array" aca="1" ref="AW276" ca="1">INDIRECT(ADDRESS(CELL("row", INDEX('Drugs properties'!$A:$A, MATCH($D276, 'Drugs properties'!$A:$A, 0), 0)), 9, 4, TRUE, "Drugs properties"))</f>
        <v>34</v>
      </c>
      <c r="AX276" s="105" cm="1">
        <f t="array" aca="1" ref="AX276" ca="1">INDIRECT(ADDRESS(CELL("row", INDEX('Drugs properties'!$A:$A, MATCH($D276, 'Drugs properties'!$A:$A, 0), 0)), 11, 4, TRUE, "Drugs properties"))</f>
        <v>18116</v>
      </c>
      <c r="AY276" s="102" cm="1">
        <f t="array" aca="1" ref="AY276" ca="1">INDIRECT(ADDRESS(CELL("row", INDEX('Drugs properties'!$A:$A, MATCH($D276, 'Drugs properties'!$A:$A, 0), 0)), 12, 4, TRUE, "Drugs properties"))</f>
        <v>1613</v>
      </c>
      <c r="AZ276" s="102" cm="1">
        <f t="array" aca="1" ref="AZ276" ca="1">INDIRECT(ADDRESS(CELL("row", INDEX('Drugs properties'!$A:$A, MATCH($D276, 'Drugs properties'!$A:$A, 0), 0)), 13, 4, TRUE, "Drugs properties"))</f>
        <v>280</v>
      </c>
      <c r="BA276" s="109" cm="1">
        <f t="array" aca="1" ref="BA276" ca="1">INDIRECT(ADDRESS(CELL("row", INDEX('Drugs properties'!$A:$A, MATCH($D276, 'Drugs properties'!$A:$A, 0), 0)), 14, 4, TRUE, "Drugs properties"))</f>
        <v>21</v>
      </c>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GA276" s="6"/>
      <c r="GB276" s="6"/>
      <c r="GC276" s="6"/>
      <c r="GD276" s="6"/>
      <c r="GE276" s="6"/>
      <c r="GF276" s="6"/>
      <c r="GG276" s="6"/>
      <c r="GH276" s="6"/>
      <c r="GI276" s="6"/>
      <c r="GJ276" s="6"/>
      <c r="GK276" s="6"/>
      <c r="GL276" s="6"/>
      <c r="GM276" s="6"/>
    </row>
    <row r="277" spans="1:195" s="3" customFormat="1" ht="60" x14ac:dyDescent="0.25">
      <c r="A277" s="15">
        <v>275</v>
      </c>
      <c r="B277" s="15" t="s">
        <v>1282</v>
      </c>
      <c r="C277" s="32">
        <v>25648339</v>
      </c>
      <c r="D277" s="34" t="s">
        <v>27</v>
      </c>
      <c r="E277" s="16">
        <v>1500</v>
      </c>
      <c r="F277" s="16" t="s">
        <v>1333</v>
      </c>
      <c r="G277" s="16" t="s">
        <v>46</v>
      </c>
      <c r="H277" s="16" t="s">
        <v>1334</v>
      </c>
      <c r="I277" s="90" t="s">
        <v>3351</v>
      </c>
      <c r="J277" s="16" t="s">
        <v>1335</v>
      </c>
      <c r="K277" s="16"/>
      <c r="L277" s="16"/>
      <c r="M277" s="35"/>
      <c r="N277" s="43">
        <v>70</v>
      </c>
      <c r="O277" s="17" t="s">
        <v>96</v>
      </c>
      <c r="P277" s="44" t="s">
        <v>1336</v>
      </c>
      <c r="Q277" s="49"/>
      <c r="R277" s="18"/>
      <c r="S277" s="18"/>
      <c r="T277" s="50"/>
      <c r="U277" s="55"/>
      <c r="V277" s="19"/>
      <c r="W277" s="56">
        <v>523</v>
      </c>
      <c r="X277" s="61"/>
      <c r="Y277" s="20"/>
      <c r="Z277" s="20"/>
      <c r="AA277" s="20"/>
      <c r="AB277" s="20"/>
      <c r="AC277" s="20"/>
      <c r="AD277" s="20"/>
      <c r="AE277" s="20"/>
      <c r="AF277" s="20"/>
      <c r="AG277" s="20"/>
      <c r="AH277" s="20"/>
      <c r="AI277" s="20"/>
      <c r="AJ277" s="62"/>
      <c r="AK277" s="67" t="s">
        <v>2950</v>
      </c>
      <c r="AL277" s="21"/>
      <c r="AM277" s="21"/>
      <c r="AN277" s="68" t="s">
        <v>1338</v>
      </c>
      <c r="AO277" s="72" t="s">
        <v>1337</v>
      </c>
      <c r="AP277" s="98" t="str" cm="1">
        <f t="array" aca="1" ref="AP277" ca="1">INDIRECT(ADDRESS(CELL("row", INDEX('Drugs properties'!$A:$A, MATCH($D277, 'Drugs properties'!$A:$A, 0), 0)), 2, 4, TRUE, "Drugs properties"))</f>
        <v>CCC(C(=O)N)N1CCCC1=O</v>
      </c>
      <c r="AQ277" s="98" cm="1">
        <f t="array" aca="1" ref="AQ277" ca="1">INDIRECT(ADDRESS(CELL("row", INDEX('Drugs properties'!$A:$A, MATCH($D277, 'Drugs properties'!$A:$A, 0), 0)), 3, 4, TRUE, "Drugs properties"))</f>
        <v>170.21</v>
      </c>
      <c r="AR277" s="98" cm="1">
        <f t="array" aca="1" ref="AR277" ca="1">INDIRECT(ADDRESS(CELL("row", INDEX('Drugs properties'!$A:$A, MATCH($D277, 'Drugs properties'!$A:$A, 0), 0)), 4, 4, TRUE, "Drugs properties"))</f>
        <v>63.4</v>
      </c>
      <c r="AS277" s="98" cm="1">
        <f t="array" aca="1" ref="AS277" ca="1">INDIRECT(ADDRESS(CELL("row", INDEX('Drugs properties'!$A:$A, MATCH($D277, 'Drugs properties'!$A:$A, 0), 0)), 5, 4, TRUE, "Drugs properties"))</f>
        <v>0.08</v>
      </c>
      <c r="AT277" s="98" cm="1">
        <f t="array" aca="1" ref="AT277" ca="1">INDIRECT(ADDRESS(CELL("row", INDEX('Drugs properties'!$A:$A, MATCH($D277, 'Drugs properties'!$A:$A, 0), 0)), 6, 4, TRUE, "Drugs properties"))</f>
        <v>2</v>
      </c>
      <c r="AU277" s="98" cm="1">
        <f t="array" aca="1" ref="AU277" ca="1">INDIRECT(ADDRESS(CELL("row", INDEX('Drugs properties'!$A:$A, MATCH($D277, 'Drugs properties'!$A:$A, 0), 0)), 7, 4, TRUE, "Drugs properties"))</f>
        <v>1</v>
      </c>
      <c r="AV277" s="98" cm="1">
        <f t="array" aca="1" ref="AV277" ca="1">INDIRECT(ADDRESS(CELL("row", INDEX('Drugs properties'!$A:$A, MATCH($D277, 'Drugs properties'!$A:$A, 0), 0)), 8, 4, TRUE, "Drugs properties"))</f>
        <v>3</v>
      </c>
      <c r="AW277" s="98" cm="1">
        <f t="array" aca="1" ref="AW277" ca="1">INDIRECT(ADDRESS(CELL("row", INDEX('Drugs properties'!$A:$A, MATCH($D277, 'Drugs properties'!$A:$A, 0), 0)), 9, 4, TRUE, "Drugs properties"))</f>
        <v>12</v>
      </c>
      <c r="AX277" s="105" cm="1">
        <f t="array" aca="1" ref="AX277" ca="1">INDIRECT(ADDRESS(CELL("row", INDEX('Drugs properties'!$A:$A, MATCH($D277, 'Drugs properties'!$A:$A, 0), 0)), 11, 4, TRUE, "Drugs properties"))</f>
        <v>51017</v>
      </c>
      <c r="AY277" s="102" cm="1">
        <f t="array" aca="1" ref="AY277" ca="1">INDIRECT(ADDRESS(CELL("row", INDEX('Drugs properties'!$A:$A, MATCH($D277, 'Drugs properties'!$A:$A, 0), 0)), 12, 4, TRUE, "Drugs properties"))</f>
        <v>2294</v>
      </c>
      <c r="AZ277" s="102" cm="1">
        <f t="array" aca="1" ref="AZ277" ca="1">INDIRECT(ADDRESS(CELL("row", INDEX('Drugs properties'!$A:$A, MATCH($D277, 'Drugs properties'!$A:$A, 0), 0)), 13, 4, TRUE, "Drugs properties"))</f>
        <v>44</v>
      </c>
      <c r="BA277" s="109" cm="1">
        <f t="array" aca="1" ref="BA277" ca="1">INDIRECT(ADDRESS(CELL("row", INDEX('Drugs properties'!$A:$A, MATCH($D277, 'Drugs properties'!$A:$A, 0), 0)), 14, 4, TRUE, "Drugs properties"))</f>
        <v>0</v>
      </c>
    </row>
    <row r="278" spans="1:195" s="3" customFormat="1" ht="300" x14ac:dyDescent="0.25">
      <c r="A278" s="15">
        <v>276</v>
      </c>
      <c r="B278" s="15" t="s">
        <v>661</v>
      </c>
      <c r="C278" s="32">
        <v>11444585</v>
      </c>
      <c r="D278" s="34" t="s">
        <v>1772</v>
      </c>
      <c r="E278" s="16">
        <v>1600</v>
      </c>
      <c r="F278" s="16" t="s">
        <v>3214</v>
      </c>
      <c r="G278" s="16" t="s">
        <v>19</v>
      </c>
      <c r="H278" s="16" t="s">
        <v>1340</v>
      </c>
      <c r="I278" s="90" t="s">
        <v>3352</v>
      </c>
      <c r="J278" s="16" t="s">
        <v>1341</v>
      </c>
      <c r="K278" s="16"/>
      <c r="L278" s="16"/>
      <c r="M278" s="35" t="s">
        <v>589</v>
      </c>
      <c r="N278" s="43">
        <v>52</v>
      </c>
      <c r="O278" s="17" t="s">
        <v>96</v>
      </c>
      <c r="P278" s="44" t="s">
        <v>106</v>
      </c>
      <c r="Q278" s="49" t="s">
        <v>1339</v>
      </c>
      <c r="R278" s="18">
        <v>68</v>
      </c>
      <c r="S278" s="18">
        <v>24</v>
      </c>
      <c r="T278" s="50">
        <v>36.6</v>
      </c>
      <c r="U278" s="55"/>
      <c r="V278" s="19"/>
      <c r="W278" s="56">
        <v>669</v>
      </c>
      <c r="X278" s="61">
        <v>166</v>
      </c>
      <c r="Y278" s="20"/>
      <c r="Z278" s="20"/>
      <c r="AA278" s="20"/>
      <c r="AB278" s="20">
        <v>135</v>
      </c>
      <c r="AC278" s="20">
        <v>3.5</v>
      </c>
      <c r="AD278" s="20"/>
      <c r="AE278" s="20">
        <v>9.3000000000000007</v>
      </c>
      <c r="AF278" s="20"/>
      <c r="AG278" s="20"/>
      <c r="AH278" s="20"/>
      <c r="AI278" s="20"/>
      <c r="AJ278" s="62">
        <v>0.9</v>
      </c>
      <c r="AK278" s="67" t="s">
        <v>1342</v>
      </c>
      <c r="AL278" s="21"/>
      <c r="AM278" s="21" t="s">
        <v>1343</v>
      </c>
      <c r="AN278" s="68"/>
      <c r="AO278" s="72"/>
      <c r="AP278" s="98" t="str" cm="1">
        <f t="array" aca="1" ref="AP278" ca="1">INDIRECT(ADDRESS(CELL("row", INDEX('Drugs properties'!$A:$A, MATCH($D278, 'Drugs properties'!$A:$A, 0), 0)), 2, 4, TRUE, "Drugs properties"))</f>
        <v>CN(C)CCCN1C2=CC=CC=C2SC3=C1C=C(C=C3)Cl</v>
      </c>
      <c r="AQ278" s="98" cm="1">
        <f t="array" aca="1" ref="AQ278" ca="1">INDIRECT(ADDRESS(CELL("row", INDEX('Drugs properties'!$A:$A, MATCH($D278, 'Drugs properties'!$A:$A, 0), 0)), 3, 4, TRUE, "Drugs properties"))</f>
        <v>318.86</v>
      </c>
      <c r="AR278" s="98" cm="1">
        <f t="array" aca="1" ref="AR278" ca="1">INDIRECT(ADDRESS(CELL("row", INDEX('Drugs properties'!$A:$A, MATCH($D278, 'Drugs properties'!$A:$A, 0), 0)), 4, 4, TRUE, "Drugs properties"))</f>
        <v>31.78</v>
      </c>
      <c r="AS278" s="98" cm="1">
        <f t="array" aca="1" ref="AS278" ca="1">INDIRECT(ADDRESS(CELL("row", INDEX('Drugs properties'!$A:$A, MATCH($D278, 'Drugs properties'!$A:$A, 0), 0)), 5, 4, TRUE, "Drugs properties"))</f>
        <v>4.29</v>
      </c>
      <c r="AT278" s="98" cm="1">
        <f t="array" aca="1" ref="AT278" ca="1">INDIRECT(ADDRESS(CELL("row", INDEX('Drugs properties'!$A:$A, MATCH($D278, 'Drugs properties'!$A:$A, 0), 0)), 6, 4, TRUE, "Drugs properties"))</f>
        <v>1</v>
      </c>
      <c r="AU278" s="98" cm="1">
        <f t="array" aca="1" ref="AU278" ca="1">INDIRECT(ADDRESS(CELL("row", INDEX('Drugs properties'!$A:$A, MATCH($D278, 'Drugs properties'!$A:$A, 0), 0)), 7, 4, TRUE, "Drugs properties"))</f>
        <v>0</v>
      </c>
      <c r="AV278" s="98" cm="1">
        <f t="array" aca="1" ref="AV278" ca="1">INDIRECT(ADDRESS(CELL("row", INDEX('Drugs properties'!$A:$A, MATCH($D278, 'Drugs properties'!$A:$A, 0), 0)), 8, 4, TRUE, "Drugs properties"))</f>
        <v>4</v>
      </c>
      <c r="AW278" s="98" cm="1">
        <f t="array" aca="1" ref="AW278" ca="1">INDIRECT(ADDRESS(CELL("row", INDEX('Drugs properties'!$A:$A, MATCH($D278, 'Drugs properties'!$A:$A, 0), 0)), 9, 4, TRUE, "Drugs properties"))</f>
        <v>21</v>
      </c>
      <c r="AX278" s="105" cm="1">
        <f t="array" aca="1" ref="AX278" ca="1">INDIRECT(ADDRESS(CELL("row", INDEX('Drugs properties'!$A:$A, MATCH($D278, 'Drugs properties'!$A:$A, 0), 0)), 11, 4, TRUE, "Drugs properties"))</f>
        <v>8139</v>
      </c>
      <c r="AY278" s="102" cm="1">
        <f t="array" aca="1" ref="AY278" ca="1">INDIRECT(ADDRESS(CELL("row", INDEX('Drugs properties'!$A:$A, MATCH($D278, 'Drugs properties'!$A:$A, 0), 0)), 12, 4, TRUE, "Drugs properties"))</f>
        <v>827</v>
      </c>
      <c r="AZ278" s="102" cm="1">
        <f t="array" aca="1" ref="AZ278" ca="1">INDIRECT(ADDRESS(CELL("row", INDEX('Drugs properties'!$A:$A, MATCH($D278, 'Drugs properties'!$A:$A, 0), 0)), 13, 4, TRUE, "Drugs properties"))</f>
        <v>49</v>
      </c>
      <c r="BA278" s="109" cm="1">
        <f t="array" aca="1" ref="BA278" ca="1">INDIRECT(ADDRESS(CELL("row", INDEX('Drugs properties'!$A:$A, MATCH($D278, 'Drugs properties'!$A:$A, 0), 0)), 14, 4, TRUE, "Drugs properties"))</f>
        <v>14</v>
      </c>
    </row>
    <row r="279" spans="1:195" s="3" customFormat="1" ht="165" x14ac:dyDescent="0.25">
      <c r="A279" s="15">
        <v>277</v>
      </c>
      <c r="B279" s="15" t="s">
        <v>1283</v>
      </c>
      <c r="C279" s="32">
        <v>17697226</v>
      </c>
      <c r="D279" s="34" t="s">
        <v>59</v>
      </c>
      <c r="E279" s="16">
        <v>60</v>
      </c>
      <c r="F279" s="16"/>
      <c r="G279" s="16" t="s">
        <v>19</v>
      </c>
      <c r="H279" s="16"/>
      <c r="I279" s="16"/>
      <c r="J279" s="16"/>
      <c r="K279" s="16"/>
      <c r="L279" s="16"/>
      <c r="M279" s="35"/>
      <c r="N279" s="43">
        <v>54</v>
      </c>
      <c r="O279" s="17" t="s">
        <v>96</v>
      </c>
      <c r="P279" s="44" t="s">
        <v>1344</v>
      </c>
      <c r="Q279" s="49" t="s">
        <v>1345</v>
      </c>
      <c r="R279" s="18">
        <v>90</v>
      </c>
      <c r="S279" s="18">
        <v>40</v>
      </c>
      <c r="T279" s="50"/>
      <c r="U279" s="55"/>
      <c r="V279" s="19"/>
      <c r="W279" s="56">
        <v>640</v>
      </c>
      <c r="X279" s="61"/>
      <c r="Y279" s="20"/>
      <c r="Z279" s="20"/>
      <c r="AA279" s="20"/>
      <c r="AB279" s="20"/>
      <c r="AC279" s="20" t="s">
        <v>2177</v>
      </c>
      <c r="AD279" s="20" t="s">
        <v>73</v>
      </c>
      <c r="AE279" s="20"/>
      <c r="AF279" s="20"/>
      <c r="AG279" s="20"/>
      <c r="AH279" s="20"/>
      <c r="AI279" s="20"/>
      <c r="AJ279" s="62"/>
      <c r="AK279" s="67" t="s">
        <v>1346</v>
      </c>
      <c r="AL279" s="21"/>
      <c r="AM279" s="21">
        <v>420</v>
      </c>
      <c r="AN279" s="68" t="s">
        <v>3489</v>
      </c>
      <c r="AO279" s="72"/>
      <c r="AP279" s="100" t="str" cm="1">
        <f t="array" aca="1" ref="AP279" ca="1">INDIRECT(ADDRESS(CELL("row", INDEX('Drugs properties'!$A:$A, MATCH($D279, 'Drugs properties'!$A:$A, 0), 0)), 2, 4, TRUE, "Drugs properties"))</f>
        <v>CCC(=O)C(CC(C)N(C)C)(C1=CC=CC=C1)C2=CC=CC=C2</v>
      </c>
      <c r="AQ279" s="98" cm="1">
        <f t="array" aca="1" ref="AQ279" ca="1">INDIRECT(ADDRESS(CELL("row", INDEX('Drugs properties'!$A:$A, MATCH($D279, 'Drugs properties'!$A:$A, 0), 0)), 3, 4, TRUE, "Drugs properties"))</f>
        <v>309.45</v>
      </c>
      <c r="AR279" s="98" cm="1">
        <f t="array" aca="1" ref="AR279" ca="1">INDIRECT(ADDRESS(CELL("row", INDEX('Drugs properties'!$A:$A, MATCH($D279, 'Drugs properties'!$A:$A, 0), 0)), 4, 4, TRUE, "Drugs properties"))</f>
        <v>20.309999999999999</v>
      </c>
      <c r="AS279" s="98" cm="1">
        <f t="array" aca="1" ref="AS279" ca="1">INDIRECT(ADDRESS(CELL("row", INDEX('Drugs properties'!$A:$A, MATCH($D279, 'Drugs properties'!$A:$A, 0), 0)), 5, 4, TRUE, "Drugs properties"))</f>
        <v>4.0599999999999996</v>
      </c>
      <c r="AT279" s="98" cm="1">
        <f t="array" aca="1" ref="AT279" ca="1">INDIRECT(ADDRESS(CELL("row", INDEX('Drugs properties'!$A:$A, MATCH($D279, 'Drugs properties'!$A:$A, 0), 0)), 6, 4, TRUE, "Drugs properties"))</f>
        <v>2</v>
      </c>
      <c r="AU279" s="98" cm="1">
        <f t="array" aca="1" ref="AU279" ca="1">INDIRECT(ADDRESS(CELL("row", INDEX('Drugs properties'!$A:$A, MATCH($D279, 'Drugs properties'!$A:$A, 0), 0)), 7, 4, TRUE, "Drugs properties"))</f>
        <v>0</v>
      </c>
      <c r="AV279" s="98" cm="1">
        <f t="array" aca="1" ref="AV279" ca="1">INDIRECT(ADDRESS(CELL("row", INDEX('Drugs properties'!$A:$A, MATCH($D279, 'Drugs properties'!$A:$A, 0), 0)), 8, 4, TRUE, "Drugs properties"))</f>
        <v>7</v>
      </c>
      <c r="AW279" s="98" cm="1">
        <f t="array" aca="1" ref="AW279" ca="1">INDIRECT(ADDRESS(CELL("row", INDEX('Drugs properties'!$A:$A, MATCH($D279, 'Drugs properties'!$A:$A, 0), 0)), 9, 4, TRUE, "Drugs properties"))</f>
        <v>23</v>
      </c>
      <c r="AX279" s="105" cm="1">
        <f t="array" aca="1" ref="AX279" ca="1">INDIRECT(ADDRESS(CELL("row", INDEX('Drugs properties'!$A:$A, MATCH($D279, 'Drugs properties'!$A:$A, 0), 0)), 11, 4, TRUE, "Drugs properties"))</f>
        <v>15227</v>
      </c>
      <c r="AY279" s="102" cm="1">
        <f t="array" aca="1" ref="AY279" ca="1">INDIRECT(ADDRESS(CELL("row", INDEX('Drugs properties'!$A:$A, MATCH($D279, 'Drugs properties'!$A:$A, 0), 0)), 12, 4, TRUE, "Drugs properties"))</f>
        <v>2229</v>
      </c>
      <c r="AZ279" s="102" cm="1">
        <f t="array" aca="1" ref="AZ279" ca="1">INDIRECT(ADDRESS(CELL("row", INDEX('Drugs properties'!$A:$A, MATCH($D279, 'Drugs properties'!$A:$A, 0), 0)), 13, 4, TRUE, "Drugs properties"))</f>
        <v>251</v>
      </c>
      <c r="BA279" s="109" cm="1">
        <f t="array" aca="1" ref="BA279" ca="1">INDIRECT(ADDRESS(CELL("row", INDEX('Drugs properties'!$A:$A, MATCH($D279, 'Drugs properties'!$A:$A, 0), 0)), 14, 4, TRUE, "Drugs properties"))</f>
        <v>10</v>
      </c>
    </row>
    <row r="280" spans="1:195" s="3" customFormat="1" ht="75" x14ac:dyDescent="0.25">
      <c r="A280" s="15">
        <v>278</v>
      </c>
      <c r="B280" s="15" t="s">
        <v>1286</v>
      </c>
      <c r="C280" s="32">
        <v>16449812</v>
      </c>
      <c r="D280" s="34" t="s">
        <v>1773</v>
      </c>
      <c r="E280" s="16" t="s">
        <v>911</v>
      </c>
      <c r="F280" s="16" t="s">
        <v>3215</v>
      </c>
      <c r="G280" s="16"/>
      <c r="H280" s="16" t="s">
        <v>77</v>
      </c>
      <c r="I280" s="90" t="s">
        <v>3353</v>
      </c>
      <c r="J280" s="16" t="s">
        <v>1352</v>
      </c>
      <c r="K280" s="16"/>
      <c r="L280" s="16"/>
      <c r="M280" s="35"/>
      <c r="N280" s="43">
        <v>67</v>
      </c>
      <c r="O280" s="17" t="s">
        <v>100</v>
      </c>
      <c r="P280" s="44" t="s">
        <v>1347</v>
      </c>
      <c r="Q280" s="49"/>
      <c r="R280" s="18"/>
      <c r="S280" s="18"/>
      <c r="T280" s="50"/>
      <c r="U280" s="55"/>
      <c r="V280" s="19"/>
      <c r="W280" s="56">
        <v>565</v>
      </c>
      <c r="X280" s="61"/>
      <c r="Y280" s="20"/>
      <c r="Z280" s="20"/>
      <c r="AA280" s="20"/>
      <c r="AB280" s="20"/>
      <c r="AC280" s="20"/>
      <c r="AD280" s="20"/>
      <c r="AE280" s="20"/>
      <c r="AF280" s="20"/>
      <c r="AG280" s="20"/>
      <c r="AH280" s="20"/>
      <c r="AI280" s="20"/>
      <c r="AJ280" s="62"/>
      <c r="AK280" s="67" t="s">
        <v>1348</v>
      </c>
      <c r="AL280" s="21"/>
      <c r="AM280" s="94"/>
      <c r="AN280" s="68" t="s">
        <v>1349</v>
      </c>
      <c r="AO280" s="72"/>
      <c r="AP280" s="98" t="str" cm="1">
        <f t="array" aca="1" ref="AP280" ca="1">INDIRECT(ADDRESS(CELL("row", INDEX('Drugs properties'!$A:$A, MATCH($D280, 'Drugs properties'!$A:$A, 0), 0)), 2, 4, TRUE, "Drugs properties"))</f>
        <v>CC1=CC=C(C=C1)C2=C(N3C=C(C=CC3=N2)C)CC(=O)N(C)C</v>
      </c>
      <c r="AQ280" s="98" cm="1">
        <f t="array" aca="1" ref="AQ280" ca="1">INDIRECT(ADDRESS(CELL("row", INDEX('Drugs properties'!$A:$A, MATCH($D280, 'Drugs properties'!$A:$A, 0), 0)), 3, 4, TRUE, "Drugs properties"))</f>
        <v>307.39</v>
      </c>
      <c r="AR280" s="98" cm="1">
        <f t="array" aca="1" ref="AR280" ca="1">INDIRECT(ADDRESS(CELL("row", INDEX('Drugs properties'!$A:$A, MATCH($D280, 'Drugs properties'!$A:$A, 0), 0)), 4, 4, TRUE, "Drugs properties"))</f>
        <v>37.61</v>
      </c>
      <c r="AS280" s="98" cm="1">
        <f t="array" aca="1" ref="AS280" ca="1">INDIRECT(ADDRESS(CELL("row", INDEX('Drugs properties'!$A:$A, MATCH($D280, 'Drugs properties'!$A:$A, 0), 0)), 5, 4, TRUE, "Drugs properties"))</f>
        <v>3.14</v>
      </c>
      <c r="AT280" s="98" cm="1">
        <f t="array" aca="1" ref="AT280" ca="1">INDIRECT(ADDRESS(CELL("row", INDEX('Drugs properties'!$A:$A, MATCH($D280, 'Drugs properties'!$A:$A, 0), 0)), 6, 4, TRUE, "Drugs properties"))</f>
        <v>2</v>
      </c>
      <c r="AU280" s="98" cm="1">
        <f t="array" aca="1" ref="AU280" ca="1">INDIRECT(ADDRESS(CELL("row", INDEX('Drugs properties'!$A:$A, MATCH($D280, 'Drugs properties'!$A:$A, 0), 0)), 7, 4, TRUE, "Drugs properties"))</f>
        <v>0</v>
      </c>
      <c r="AV280" s="98" cm="1">
        <f t="array" aca="1" ref="AV280" ca="1">INDIRECT(ADDRESS(CELL("row", INDEX('Drugs properties'!$A:$A, MATCH($D280, 'Drugs properties'!$A:$A, 0), 0)), 8, 4, TRUE, "Drugs properties"))</f>
        <v>4</v>
      </c>
      <c r="AW280" s="98" cm="1">
        <f t="array" aca="1" ref="AW280" ca="1">INDIRECT(ADDRESS(CELL("row", INDEX('Drugs properties'!$A:$A, MATCH($D280, 'Drugs properties'!$A:$A, 0), 0)), 9, 4, TRUE, "Drugs properties"))</f>
        <v>23</v>
      </c>
      <c r="AX280" s="105" cm="1">
        <f t="array" aca="1" ref="AX280" ca="1">INDIRECT(ADDRESS(CELL("row", INDEX('Drugs properties'!$A:$A, MATCH($D280, 'Drugs properties'!$A:$A, 0), 0)), 11, 4, TRUE, "Drugs properties"))</f>
        <v>35989</v>
      </c>
      <c r="AY280" s="102" cm="1">
        <f t="array" aca="1" ref="AY280" ca="1">INDIRECT(ADDRESS(CELL("row", INDEX('Drugs properties'!$A:$A, MATCH($D280, 'Drugs properties'!$A:$A, 0), 0)), 12, 4, TRUE, "Drugs properties"))</f>
        <v>3532</v>
      </c>
      <c r="AZ280" s="102" cm="1">
        <f t="array" aca="1" ref="AZ280" ca="1">INDIRECT(ADDRESS(CELL("row", INDEX('Drugs properties'!$A:$A, MATCH($D280, 'Drugs properties'!$A:$A, 0), 0)), 13, 4, TRUE, "Drugs properties"))</f>
        <v>32</v>
      </c>
      <c r="BA280" s="109" cm="1">
        <f t="array" aca="1" ref="BA280" ca="1">INDIRECT(ADDRESS(CELL("row", INDEX('Drugs properties'!$A:$A, MATCH($D280, 'Drugs properties'!$A:$A, 0), 0)), 14, 4, TRUE, "Drugs properties"))</f>
        <v>3</v>
      </c>
    </row>
    <row r="281" spans="1:195" s="3" customFormat="1" ht="120" x14ac:dyDescent="0.25">
      <c r="A281" s="15">
        <v>279</v>
      </c>
      <c r="B281" s="15" t="s">
        <v>1284</v>
      </c>
      <c r="C281" s="32">
        <v>15869686</v>
      </c>
      <c r="D281" s="34" t="s">
        <v>1774</v>
      </c>
      <c r="E281" s="23">
        <v>1500</v>
      </c>
      <c r="F281" s="23" t="s">
        <v>1333</v>
      </c>
      <c r="G281" s="16" t="s">
        <v>19</v>
      </c>
      <c r="H281" s="16" t="s">
        <v>77</v>
      </c>
      <c r="I281" s="90" t="s">
        <v>3353</v>
      </c>
      <c r="J281" s="16" t="s">
        <v>1350</v>
      </c>
      <c r="K281" s="16"/>
      <c r="L281" s="16"/>
      <c r="M281" s="35"/>
      <c r="N281" s="43">
        <v>71</v>
      </c>
      <c r="O281" s="17" t="s">
        <v>100</v>
      </c>
      <c r="P281" s="44" t="s">
        <v>1351</v>
      </c>
      <c r="Q281" s="49"/>
      <c r="R281" s="18"/>
      <c r="S281" s="18"/>
      <c r="T281" s="50"/>
      <c r="U281" s="55"/>
      <c r="V281" s="19"/>
      <c r="W281" s="56">
        <v>625</v>
      </c>
      <c r="X281" s="61"/>
      <c r="Y281" s="20"/>
      <c r="Z281" s="20"/>
      <c r="AA281" s="20"/>
      <c r="AB281" s="20"/>
      <c r="AC281" s="20" t="s">
        <v>73</v>
      </c>
      <c r="AD281" s="20" t="s">
        <v>73</v>
      </c>
      <c r="AE281" s="20"/>
      <c r="AF281" s="20"/>
      <c r="AG281" s="20"/>
      <c r="AH281" s="20"/>
      <c r="AI281" s="20"/>
      <c r="AJ281" s="62"/>
      <c r="AK281" s="67" t="s">
        <v>1353</v>
      </c>
      <c r="AL281" s="21"/>
      <c r="AM281" s="21"/>
      <c r="AN281" s="21" t="s">
        <v>1354</v>
      </c>
      <c r="AO281" s="72"/>
      <c r="AP281" s="98" t="str" cm="1">
        <f t="array" aca="1" ref="AP281" ca="1">INDIRECT(ADDRESS(CELL("row", INDEX('Drugs properties'!$A:$A, MATCH($D281, 'Drugs properties'!$A:$A, 0), 0)), 2, 4, TRUE, "Drugs properties"))</f>
        <v>CC1=NC=C(N1CCO)[N+](=O)[O-]</v>
      </c>
      <c r="AQ281" s="98" cm="1">
        <f t="array" aca="1" ref="AQ281" ca="1">INDIRECT(ADDRESS(CELL("row", INDEX('Drugs properties'!$A:$A, MATCH($D281, 'Drugs properties'!$A:$A, 0), 0)), 3, 4, TRUE, "Drugs properties"))</f>
        <v>171.15</v>
      </c>
      <c r="AR281" s="98" cm="1">
        <f t="array" aca="1" ref="AR281" ca="1">INDIRECT(ADDRESS(CELL("row", INDEX('Drugs properties'!$A:$A, MATCH($D281, 'Drugs properties'!$A:$A, 0), 0)), 4, 4, TRUE, "Drugs properties"))</f>
        <v>83.87</v>
      </c>
      <c r="AS281" s="98" cm="1">
        <f t="array" aca="1" ref="AS281" ca="1">INDIRECT(ADDRESS(CELL("row", INDEX('Drugs properties'!$A:$A, MATCH($D281, 'Drugs properties'!$A:$A, 0), 0)), 5, 4, TRUE, "Drugs properties"))</f>
        <v>-0.23</v>
      </c>
      <c r="AT281" s="98" cm="1">
        <f t="array" aca="1" ref="AT281" ca="1">INDIRECT(ADDRESS(CELL("row", INDEX('Drugs properties'!$A:$A, MATCH($D281, 'Drugs properties'!$A:$A, 0), 0)), 6, 4, TRUE, "Drugs properties"))</f>
        <v>4</v>
      </c>
      <c r="AU281" s="98" cm="1">
        <f t="array" aca="1" ref="AU281" ca="1">INDIRECT(ADDRESS(CELL("row", INDEX('Drugs properties'!$A:$A, MATCH($D281, 'Drugs properties'!$A:$A, 0), 0)), 7, 4, TRUE, "Drugs properties"))</f>
        <v>1</v>
      </c>
      <c r="AV281" s="98" cm="1">
        <f t="array" aca="1" ref="AV281" ca="1">INDIRECT(ADDRESS(CELL("row", INDEX('Drugs properties'!$A:$A, MATCH($D281, 'Drugs properties'!$A:$A, 0), 0)), 8, 4, TRUE, "Drugs properties"))</f>
        <v>3</v>
      </c>
      <c r="AW281" s="98" cm="1">
        <f t="array" aca="1" ref="AW281" ca="1">INDIRECT(ADDRESS(CELL("row", INDEX('Drugs properties'!$A:$A, MATCH($D281, 'Drugs properties'!$A:$A, 0), 0)), 9, 4, TRUE, "Drugs properties"))</f>
        <v>12</v>
      </c>
      <c r="AX281" s="105" cm="1">
        <f t="array" aca="1" ref="AX281" ca="1">INDIRECT(ADDRESS(CELL("row", INDEX('Drugs properties'!$A:$A, MATCH($D281, 'Drugs properties'!$A:$A, 0), 0)), 11, 4, TRUE, "Drugs properties"))</f>
        <v>19204</v>
      </c>
      <c r="AY281" s="102" cm="1">
        <f t="array" aca="1" ref="AY281" ca="1">INDIRECT(ADDRESS(CELL("row", INDEX('Drugs properties'!$A:$A, MATCH($D281, 'Drugs properties'!$A:$A, 0), 0)), 12, 4, TRUE, "Drugs properties"))</f>
        <v>1026</v>
      </c>
      <c r="AZ281" s="102" cm="1">
        <f t="array" aca="1" ref="AZ281" ca="1">INDIRECT(ADDRESS(CELL("row", INDEX('Drugs properties'!$A:$A, MATCH($D281, 'Drugs properties'!$A:$A, 0), 0)), 13, 4, TRUE, "Drugs properties"))</f>
        <v>76</v>
      </c>
      <c r="BA281" s="109" cm="1">
        <f t="array" aca="1" ref="BA281" ca="1">INDIRECT(ADDRESS(CELL("row", INDEX('Drugs properties'!$A:$A, MATCH($D281, 'Drugs properties'!$A:$A, 0), 0)), 14, 4, TRUE, "Drugs properties"))</f>
        <v>3</v>
      </c>
    </row>
    <row r="282" spans="1:195" s="3" customFormat="1" ht="120" x14ac:dyDescent="0.25">
      <c r="A282" s="15">
        <v>280</v>
      </c>
      <c r="B282" s="15" t="s">
        <v>1285</v>
      </c>
      <c r="C282" s="32">
        <v>11740632</v>
      </c>
      <c r="D282" s="34" t="s">
        <v>1755</v>
      </c>
      <c r="E282" s="16" t="s">
        <v>911</v>
      </c>
      <c r="F282" s="16"/>
      <c r="G282" s="16"/>
      <c r="H282" s="16"/>
      <c r="I282" s="16"/>
      <c r="J282" s="16"/>
      <c r="K282" s="16"/>
      <c r="L282" s="16"/>
      <c r="M282" s="35"/>
      <c r="N282" s="43">
        <v>69</v>
      </c>
      <c r="O282" s="17" t="s">
        <v>100</v>
      </c>
      <c r="P282" s="44" t="s">
        <v>1355</v>
      </c>
      <c r="Q282" s="49"/>
      <c r="R282" s="18"/>
      <c r="S282" s="18"/>
      <c r="T282" s="50"/>
      <c r="U282" s="55"/>
      <c r="V282" s="19"/>
      <c r="W282" s="56">
        <v>700</v>
      </c>
      <c r="X282" s="61"/>
      <c r="Y282" s="20"/>
      <c r="Z282" s="20"/>
      <c r="AA282" s="20"/>
      <c r="AB282" s="20"/>
      <c r="AC282" s="20"/>
      <c r="AD282" s="20"/>
      <c r="AE282" s="20"/>
      <c r="AF282" s="20"/>
      <c r="AG282" s="20"/>
      <c r="AH282" s="20"/>
      <c r="AI282" s="20"/>
      <c r="AJ282" s="62"/>
      <c r="AK282" s="67" t="s">
        <v>1357</v>
      </c>
      <c r="AL282" s="21"/>
      <c r="AM282" s="21"/>
      <c r="AN282" s="68" t="s">
        <v>1358</v>
      </c>
      <c r="AO282" s="72" t="s">
        <v>1356</v>
      </c>
      <c r="AP282" s="98" t="str" cm="1">
        <f t="array" aca="1" ref="AP282" ca="1">INDIRECT(ADDRESS(CELL("row", INDEX('Drugs properties'!$A:$A, MATCH($D282, 'Drugs properties'!$A:$A, 0), 0)), 2, 4, TRUE, "Drugs properties"))</f>
        <v>CNCCCC12CCC(C3=CC=CC=C31)C4=CC=CC=C24</v>
      </c>
      <c r="AQ282" s="98" cm="1">
        <f t="array" aca="1" ref="AQ282" ca="1">INDIRECT(ADDRESS(CELL("row", INDEX('Drugs properties'!$A:$A, MATCH($D282, 'Drugs properties'!$A:$A, 0), 0)), 3, 4, TRUE, "Drugs properties"))</f>
        <v>277.39999999999998</v>
      </c>
      <c r="AR282" s="98" cm="1">
        <f t="array" aca="1" ref="AR282" ca="1">INDIRECT(ADDRESS(CELL("row", INDEX('Drugs properties'!$A:$A, MATCH($D282, 'Drugs properties'!$A:$A, 0), 0)), 4, 4, TRUE, "Drugs properties"))</f>
        <v>12.03</v>
      </c>
      <c r="AS282" s="98" cm="1">
        <f t="array" aca="1" ref="AS282" ca="1">INDIRECT(ADDRESS(CELL("row", INDEX('Drugs properties'!$A:$A, MATCH($D282, 'Drugs properties'!$A:$A, 0), 0)), 5, 4, TRUE, "Drugs properties"))</f>
        <v>4.3099999999999996</v>
      </c>
      <c r="AT282" s="98" cm="1">
        <f t="array" aca="1" ref="AT282" ca="1">INDIRECT(ADDRESS(CELL("row", INDEX('Drugs properties'!$A:$A, MATCH($D282, 'Drugs properties'!$A:$A, 0), 0)), 6, 4, TRUE, "Drugs properties"))</f>
        <v>1</v>
      </c>
      <c r="AU282" s="98" cm="1">
        <f t="array" aca="1" ref="AU282" ca="1">INDIRECT(ADDRESS(CELL("row", INDEX('Drugs properties'!$A:$A, MATCH($D282, 'Drugs properties'!$A:$A, 0), 0)), 7, 4, TRUE, "Drugs properties"))</f>
        <v>1</v>
      </c>
      <c r="AV282" s="98" cm="1">
        <f t="array" aca="1" ref="AV282" ca="1">INDIRECT(ADDRESS(CELL("row", INDEX('Drugs properties'!$A:$A, MATCH($D282, 'Drugs properties'!$A:$A, 0), 0)), 8, 4, TRUE, "Drugs properties"))</f>
        <v>4</v>
      </c>
      <c r="AW282" s="98" cm="1">
        <f t="array" aca="1" ref="AW282" ca="1">INDIRECT(ADDRESS(CELL("row", INDEX('Drugs properties'!$A:$A, MATCH($D282, 'Drugs properties'!$A:$A, 0), 0)), 9, 4, TRUE, "Drugs properties"))</f>
        <v>21</v>
      </c>
      <c r="AX282" s="105" cm="1">
        <f t="array" aca="1" ref="AX282" ca="1">INDIRECT(ADDRESS(CELL("row", INDEX('Drugs properties'!$A:$A, MATCH($D282, 'Drugs properties'!$A:$A, 0), 0)), 11, 4, TRUE, "Drugs properties"))</f>
        <v>2384</v>
      </c>
      <c r="AY282" s="102" cm="1">
        <f t="array" aca="1" ref="AY282" ca="1">INDIRECT(ADDRESS(CELL("row", INDEX('Drugs properties'!$A:$A, MATCH($D282, 'Drugs properties'!$A:$A, 0), 0)), 12, 4, TRUE, "Drugs properties"))</f>
        <v>236</v>
      </c>
      <c r="AZ282" s="102" cm="1">
        <f t="array" aca="1" ref="AZ282" ca="1">INDIRECT(ADDRESS(CELL("row", INDEX('Drugs properties'!$A:$A, MATCH($D282, 'Drugs properties'!$A:$A, 0), 0)), 13, 4, TRUE, "Drugs properties"))</f>
        <v>6</v>
      </c>
      <c r="BA282" s="109" cm="1">
        <f t="array" aca="1" ref="BA282" ca="1">INDIRECT(ADDRESS(CELL("row", INDEX('Drugs properties'!$A:$A, MATCH($D282, 'Drugs properties'!$A:$A, 0), 0)), 14, 4, TRUE, "Drugs properties"))</f>
        <v>0</v>
      </c>
    </row>
    <row r="283" spans="1:195" s="3" customFormat="1" ht="75" x14ac:dyDescent="0.25">
      <c r="A283" s="15">
        <v>281</v>
      </c>
      <c r="B283" s="15" t="s">
        <v>1287</v>
      </c>
      <c r="C283" s="32">
        <v>15851230</v>
      </c>
      <c r="D283" s="34" t="s">
        <v>1775</v>
      </c>
      <c r="E283" s="16">
        <v>1000</v>
      </c>
      <c r="F283" s="16" t="s">
        <v>1055</v>
      </c>
      <c r="G283" s="16" t="s">
        <v>19</v>
      </c>
      <c r="H283" s="16" t="s">
        <v>1359</v>
      </c>
      <c r="I283" s="16"/>
      <c r="J283" s="16"/>
      <c r="K283" s="16"/>
      <c r="L283" s="16"/>
      <c r="M283" s="35"/>
      <c r="N283" s="43">
        <v>67</v>
      </c>
      <c r="O283" s="17" t="s">
        <v>100</v>
      </c>
      <c r="P283" s="44" t="s">
        <v>1360</v>
      </c>
      <c r="Q283" s="49"/>
      <c r="R283" s="18"/>
      <c r="S283" s="18"/>
      <c r="T283" s="50"/>
      <c r="U283" s="55"/>
      <c r="V283" s="19"/>
      <c r="W283" s="56">
        <v>680</v>
      </c>
      <c r="X283" s="61"/>
      <c r="Y283" s="20"/>
      <c r="Z283" s="20"/>
      <c r="AA283" s="20"/>
      <c r="AB283" s="20"/>
      <c r="AC283" s="20">
        <v>3.3</v>
      </c>
      <c r="AD283" s="20"/>
      <c r="AE283" s="20"/>
      <c r="AF283" s="20"/>
      <c r="AG283" s="20"/>
      <c r="AH283" s="20"/>
      <c r="AI283" s="20"/>
      <c r="AJ283" s="62"/>
      <c r="AK283" s="67" t="s">
        <v>1361</v>
      </c>
      <c r="AL283" s="21"/>
      <c r="AM283" s="21">
        <v>469</v>
      </c>
      <c r="AN283" s="68"/>
      <c r="AO283" s="72"/>
      <c r="AP283" s="98" t="str" cm="1">
        <f t="array" aca="1" ref="AP283" ca="1">INDIRECT(ADDRESS(CELL("row", INDEX('Drugs properties'!$A:$A, MATCH($D283, 'Drugs properties'!$A:$A, 0), 0)), 2, 4, TRUE, "Drugs properties"))</f>
        <v>C1CC1N2C=C(C(=O)C3=CC(=C(C=C32)N4CCNCC4)F)C(=O)O</v>
      </c>
      <c r="AQ283" s="98" cm="1">
        <f t="array" aca="1" ref="AQ283" ca="1">INDIRECT(ADDRESS(CELL("row", INDEX('Drugs properties'!$A:$A, MATCH($D283, 'Drugs properties'!$A:$A, 0), 0)), 3, 4, TRUE, "Drugs properties"))</f>
        <v>331.34</v>
      </c>
      <c r="AR283" s="98" cm="1">
        <f t="array" aca="1" ref="AR283" ca="1">INDIRECT(ADDRESS(CELL("row", INDEX('Drugs properties'!$A:$A, MATCH($D283, 'Drugs properties'!$A:$A, 0), 0)), 4, 4, TRUE, "Drugs properties"))</f>
        <v>74.569999999999993</v>
      </c>
      <c r="AS283" s="98" cm="1">
        <f t="array" aca="1" ref="AS283" ca="1">INDIRECT(ADDRESS(CELL("row", INDEX('Drugs properties'!$A:$A, MATCH($D283, 'Drugs properties'!$A:$A, 0), 0)), 5, 4, TRUE, "Drugs properties"))</f>
        <v>1.1000000000000001</v>
      </c>
      <c r="AT283" s="98" cm="1">
        <f t="array" aca="1" ref="AT283" ca="1">INDIRECT(ADDRESS(CELL("row", INDEX('Drugs properties'!$A:$A, MATCH($D283, 'Drugs properties'!$A:$A, 0), 0)), 6, 4, TRUE, "Drugs properties"))</f>
        <v>5</v>
      </c>
      <c r="AU283" s="98" cm="1">
        <f t="array" aca="1" ref="AU283" ca="1">INDIRECT(ADDRESS(CELL("row", INDEX('Drugs properties'!$A:$A, MATCH($D283, 'Drugs properties'!$A:$A, 0), 0)), 7, 4, TRUE, "Drugs properties"))</f>
        <v>2</v>
      </c>
      <c r="AV283" s="98" cm="1">
        <f t="array" aca="1" ref="AV283" ca="1">INDIRECT(ADDRESS(CELL("row", INDEX('Drugs properties'!$A:$A, MATCH($D283, 'Drugs properties'!$A:$A, 0), 0)), 8, 4, TRUE, "Drugs properties"))</f>
        <v>3</v>
      </c>
      <c r="AW283" s="98" cm="1">
        <f t="array" aca="1" ref="AW283" ca="1">INDIRECT(ADDRESS(CELL("row", INDEX('Drugs properties'!$A:$A, MATCH($D283, 'Drugs properties'!$A:$A, 0), 0)), 9, 4, TRUE, "Drugs properties"))</f>
        <v>24</v>
      </c>
      <c r="AX283" s="105" cm="1">
        <f t="array" aca="1" ref="AX283" ca="1">INDIRECT(ADDRESS(CELL("row", INDEX('Drugs properties'!$A:$A, MATCH($D283, 'Drugs properties'!$A:$A, 0), 0)), 11, 4, TRUE, "Drugs properties"))</f>
        <v>31446</v>
      </c>
      <c r="AY283" s="102" cm="1">
        <f t="array" aca="1" ref="AY283" ca="1">INDIRECT(ADDRESS(CELL("row", INDEX('Drugs properties'!$A:$A, MATCH($D283, 'Drugs properties'!$A:$A, 0), 0)), 12, 4, TRUE, "Drugs properties"))</f>
        <v>2742</v>
      </c>
      <c r="AZ283" s="102" cm="1">
        <f t="array" aca="1" ref="AZ283" ca="1">INDIRECT(ADDRESS(CELL("row", INDEX('Drugs properties'!$A:$A, MATCH($D283, 'Drugs properties'!$A:$A, 0), 0)), 13, 4, TRUE, "Drugs properties"))</f>
        <v>190</v>
      </c>
      <c r="BA283" s="109" cm="1">
        <f t="array" aca="1" ref="BA283" ca="1">INDIRECT(ADDRESS(CELL("row", INDEX('Drugs properties'!$A:$A, MATCH($D283, 'Drugs properties'!$A:$A, 0), 0)), 14, 4, TRUE, "Drugs properties"))</f>
        <v>4</v>
      </c>
    </row>
    <row r="284" spans="1:195" s="3" customFormat="1" ht="60" x14ac:dyDescent="0.25">
      <c r="A284" s="15">
        <v>282</v>
      </c>
      <c r="B284" s="15" t="s">
        <v>1287</v>
      </c>
      <c r="C284" s="32">
        <v>15851230</v>
      </c>
      <c r="D284" s="34" t="s">
        <v>1775</v>
      </c>
      <c r="E284" s="16">
        <v>1000</v>
      </c>
      <c r="F284" s="16" t="s">
        <v>1276</v>
      </c>
      <c r="G284" s="16" t="s">
        <v>19</v>
      </c>
      <c r="H284" s="16" t="s">
        <v>1363</v>
      </c>
      <c r="I284" s="90" t="s">
        <v>3354</v>
      </c>
      <c r="J284" s="16" t="s">
        <v>3355</v>
      </c>
      <c r="K284" s="16" t="s">
        <v>1364</v>
      </c>
      <c r="L284" s="16"/>
      <c r="M284" s="35"/>
      <c r="N284" s="43">
        <v>44</v>
      </c>
      <c r="O284" s="17" t="s">
        <v>100</v>
      </c>
      <c r="P284" s="44" t="s">
        <v>1362</v>
      </c>
      <c r="Q284" s="49"/>
      <c r="R284" s="18"/>
      <c r="S284" s="18"/>
      <c r="T284" s="50"/>
      <c r="U284" s="55"/>
      <c r="V284" s="19"/>
      <c r="W284" s="56">
        <v>590</v>
      </c>
      <c r="X284" s="61"/>
      <c r="Y284" s="20"/>
      <c r="Z284" s="20"/>
      <c r="AA284" s="20"/>
      <c r="AB284" s="20"/>
      <c r="AC284" s="20"/>
      <c r="AD284" s="20"/>
      <c r="AE284" s="20"/>
      <c r="AF284" s="20"/>
      <c r="AG284" s="20"/>
      <c r="AH284" s="20"/>
      <c r="AI284" s="20"/>
      <c r="AJ284" s="62"/>
      <c r="AK284" s="67" t="s">
        <v>1365</v>
      </c>
      <c r="AL284" s="21"/>
      <c r="AM284" s="94"/>
      <c r="AN284" s="68" t="s">
        <v>1366</v>
      </c>
      <c r="AO284" s="72"/>
      <c r="AP284" s="100" t="str" cm="1">
        <f t="array" aca="1" ref="AP284" ca="1">INDIRECT(ADDRESS(CELL("row", INDEX('Drugs properties'!$A:$A, MATCH($D284, 'Drugs properties'!$A:$A, 0), 0)), 2, 4, TRUE, "Drugs properties"))</f>
        <v>C1CC1N2C=C(C(=O)C3=CC(=C(C=C32)N4CCNCC4)F)C(=O)O</v>
      </c>
      <c r="AQ284" s="98" cm="1">
        <f t="array" aca="1" ref="AQ284" ca="1">INDIRECT(ADDRESS(CELL("row", INDEX('Drugs properties'!$A:$A, MATCH($D284, 'Drugs properties'!$A:$A, 0), 0)), 3, 4, TRUE, "Drugs properties"))</f>
        <v>331.34</v>
      </c>
      <c r="AR284" s="98" cm="1">
        <f t="array" aca="1" ref="AR284" ca="1">INDIRECT(ADDRESS(CELL("row", INDEX('Drugs properties'!$A:$A, MATCH($D284, 'Drugs properties'!$A:$A, 0), 0)), 4, 4, TRUE, "Drugs properties"))</f>
        <v>74.569999999999993</v>
      </c>
      <c r="AS284" s="98" cm="1">
        <f t="array" aca="1" ref="AS284" ca="1">INDIRECT(ADDRESS(CELL("row", INDEX('Drugs properties'!$A:$A, MATCH($D284, 'Drugs properties'!$A:$A, 0), 0)), 5, 4, TRUE, "Drugs properties"))</f>
        <v>1.1000000000000001</v>
      </c>
      <c r="AT284" s="98" cm="1">
        <f t="array" aca="1" ref="AT284" ca="1">INDIRECT(ADDRESS(CELL("row", INDEX('Drugs properties'!$A:$A, MATCH($D284, 'Drugs properties'!$A:$A, 0), 0)), 6, 4, TRUE, "Drugs properties"))</f>
        <v>5</v>
      </c>
      <c r="AU284" s="98" cm="1">
        <f t="array" aca="1" ref="AU284" ca="1">INDIRECT(ADDRESS(CELL("row", INDEX('Drugs properties'!$A:$A, MATCH($D284, 'Drugs properties'!$A:$A, 0), 0)), 7, 4, TRUE, "Drugs properties"))</f>
        <v>2</v>
      </c>
      <c r="AV284" s="98" cm="1">
        <f t="array" aca="1" ref="AV284" ca="1">INDIRECT(ADDRESS(CELL("row", INDEX('Drugs properties'!$A:$A, MATCH($D284, 'Drugs properties'!$A:$A, 0), 0)), 8, 4, TRUE, "Drugs properties"))</f>
        <v>3</v>
      </c>
      <c r="AW284" s="98" cm="1">
        <f t="array" aca="1" ref="AW284" ca="1">INDIRECT(ADDRESS(CELL("row", INDEX('Drugs properties'!$A:$A, MATCH($D284, 'Drugs properties'!$A:$A, 0), 0)), 9, 4, TRUE, "Drugs properties"))</f>
        <v>24</v>
      </c>
      <c r="AX284" s="105" cm="1">
        <f t="array" aca="1" ref="AX284" ca="1">INDIRECT(ADDRESS(CELL("row", INDEX('Drugs properties'!$A:$A, MATCH($D284, 'Drugs properties'!$A:$A, 0), 0)), 11, 4, TRUE, "Drugs properties"))</f>
        <v>31446</v>
      </c>
      <c r="AY284" s="102" cm="1">
        <f t="array" aca="1" ref="AY284" ca="1">INDIRECT(ADDRESS(CELL("row", INDEX('Drugs properties'!$A:$A, MATCH($D284, 'Drugs properties'!$A:$A, 0), 0)), 12, 4, TRUE, "Drugs properties"))</f>
        <v>2742</v>
      </c>
      <c r="AZ284" s="102" cm="1">
        <f t="array" aca="1" ref="AZ284" ca="1">INDIRECT(ADDRESS(CELL("row", INDEX('Drugs properties'!$A:$A, MATCH($D284, 'Drugs properties'!$A:$A, 0), 0)), 13, 4, TRUE, "Drugs properties"))</f>
        <v>190</v>
      </c>
      <c r="BA284" s="109" cm="1">
        <f t="array" aca="1" ref="BA284" ca="1">INDIRECT(ADDRESS(CELL("row", INDEX('Drugs properties'!$A:$A, MATCH($D284, 'Drugs properties'!$A:$A, 0), 0)), 14, 4, TRUE, "Drugs properties"))</f>
        <v>4</v>
      </c>
    </row>
    <row r="285" spans="1:195" s="3" customFormat="1" ht="75" x14ac:dyDescent="0.25">
      <c r="A285" s="15">
        <v>283</v>
      </c>
      <c r="B285" s="15" t="s">
        <v>1288</v>
      </c>
      <c r="C285" s="32">
        <v>12698686</v>
      </c>
      <c r="D285" s="34" t="s">
        <v>1776</v>
      </c>
      <c r="E285" s="16">
        <v>10</v>
      </c>
      <c r="F285" s="16"/>
      <c r="G285" s="16" t="s">
        <v>19</v>
      </c>
      <c r="H285" s="16" t="s">
        <v>77</v>
      </c>
      <c r="I285" s="16">
        <v>200</v>
      </c>
      <c r="J285" s="16"/>
      <c r="K285" s="16"/>
      <c r="L285" s="16"/>
      <c r="M285" s="35"/>
      <c r="N285" s="43">
        <v>73</v>
      </c>
      <c r="O285" s="17" t="s">
        <v>100</v>
      </c>
      <c r="P285" s="44" t="s">
        <v>1367</v>
      </c>
      <c r="Q285" s="49"/>
      <c r="R285" s="18"/>
      <c r="S285" s="18"/>
      <c r="T285" s="50"/>
      <c r="U285" s="55"/>
      <c r="V285" s="19">
        <v>720</v>
      </c>
      <c r="W285" s="56">
        <v>688</v>
      </c>
      <c r="X285" s="61"/>
      <c r="Y285" s="20"/>
      <c r="Z285" s="20"/>
      <c r="AA285" s="20"/>
      <c r="AB285" s="20"/>
      <c r="AC285" s="20">
        <v>4.05</v>
      </c>
      <c r="AD285" s="20">
        <v>0.82289999999999996</v>
      </c>
      <c r="AE285" s="20">
        <v>9.7200000000000006</v>
      </c>
      <c r="AF285" s="20"/>
      <c r="AG285" s="20"/>
      <c r="AH285" s="20"/>
      <c r="AI285" s="20"/>
      <c r="AJ285" s="62"/>
      <c r="AK285" s="67" t="s">
        <v>3487</v>
      </c>
      <c r="AL285" s="21"/>
      <c r="AM285" s="21" t="s">
        <v>73</v>
      </c>
      <c r="AN285" s="21"/>
      <c r="AO285" s="72" t="s">
        <v>3488</v>
      </c>
      <c r="AP285" s="98" t="str" cm="1">
        <f t="array" aca="1" ref="AP285" ca="1">INDIRECT(ADDRESS(CELL("row", INDEX('Drugs properties'!$A:$A, MATCH($D285, 'Drugs properties'!$A:$A, 0), 0)), 2, 4, TRUE, "Drugs properties"))</f>
        <v>CCOC(=O)N1CCC(=C2C3=C(CCC4=C2N=CC=C4)C=C(C=C3)Cl)CC1</v>
      </c>
      <c r="AQ285" s="98" cm="1">
        <f t="array" aca="1" ref="AQ285" ca="1">INDIRECT(ADDRESS(CELL("row", INDEX('Drugs properties'!$A:$A, MATCH($D285, 'Drugs properties'!$A:$A, 0), 0)), 3, 4, TRUE, "Drugs properties"))</f>
        <v>382.88</v>
      </c>
      <c r="AR285" s="98" cm="1">
        <f t="array" aca="1" ref="AR285" ca="1">INDIRECT(ADDRESS(CELL("row", INDEX('Drugs properties'!$A:$A, MATCH($D285, 'Drugs properties'!$A:$A, 0), 0)), 4, 4, TRUE, "Drugs properties"))</f>
        <v>42.43</v>
      </c>
      <c r="AS285" s="98" cm="1">
        <f t="array" aca="1" ref="AS285" ca="1">INDIRECT(ADDRESS(CELL("row", INDEX('Drugs properties'!$A:$A, MATCH($D285, 'Drugs properties'!$A:$A, 0), 0)), 5, 4, TRUE, "Drugs properties"))</f>
        <v>4.43</v>
      </c>
      <c r="AT285" s="98" cm="1">
        <f t="array" aca="1" ref="AT285" ca="1">INDIRECT(ADDRESS(CELL("row", INDEX('Drugs properties'!$A:$A, MATCH($D285, 'Drugs properties'!$A:$A, 0), 0)), 6, 4, TRUE, "Drugs properties"))</f>
        <v>3</v>
      </c>
      <c r="AU285" s="98" cm="1">
        <f t="array" aca="1" ref="AU285" ca="1">INDIRECT(ADDRESS(CELL("row", INDEX('Drugs properties'!$A:$A, MATCH($D285, 'Drugs properties'!$A:$A, 0), 0)), 7, 4, TRUE, "Drugs properties"))</f>
        <v>0</v>
      </c>
      <c r="AV285" s="98" cm="1">
        <f t="array" aca="1" ref="AV285" ca="1">INDIRECT(ADDRESS(CELL("row", INDEX('Drugs properties'!$A:$A, MATCH($D285, 'Drugs properties'!$A:$A, 0), 0)), 8, 4, TRUE, "Drugs properties"))</f>
        <v>3</v>
      </c>
      <c r="AW285" s="98" cm="1">
        <f t="array" aca="1" ref="AW285" ca="1">INDIRECT(ADDRESS(CELL("row", INDEX('Drugs properties'!$A:$A, MATCH($D285, 'Drugs properties'!$A:$A, 0), 0)), 9, 4, TRUE, "Drugs properties"))</f>
        <v>27</v>
      </c>
      <c r="AX285" s="105" cm="1">
        <f t="array" aca="1" ref="AX285" ca="1">INDIRECT(ADDRESS(CELL("row", INDEX('Drugs properties'!$A:$A, MATCH($D285, 'Drugs properties'!$A:$A, 0), 0)), 11, 4, TRUE, "Drugs properties"))</f>
        <v>32091</v>
      </c>
      <c r="AY285" s="102" cm="1">
        <f t="array" aca="1" ref="AY285" ca="1">INDIRECT(ADDRESS(CELL("row", INDEX('Drugs properties'!$A:$A, MATCH($D285, 'Drugs properties'!$A:$A, 0), 0)), 12, 4, TRUE, "Drugs properties"))</f>
        <v>1322</v>
      </c>
      <c r="AZ285" s="102" cm="1">
        <f t="array" aca="1" ref="AZ285" ca="1">INDIRECT(ADDRESS(CELL("row", INDEX('Drugs properties'!$A:$A, MATCH($D285, 'Drugs properties'!$A:$A, 0), 0)), 13, 4, TRUE, "Drugs properties"))</f>
        <v>74</v>
      </c>
      <c r="BA285" s="109" cm="1">
        <f t="array" aca="1" ref="BA285" ca="1">INDIRECT(ADDRESS(CELL("row", INDEX('Drugs properties'!$A:$A, MATCH($D285, 'Drugs properties'!$A:$A, 0), 0)), 14, 4, TRUE, "Drugs properties"))</f>
        <v>4</v>
      </c>
    </row>
    <row r="286" spans="1:195" s="3" customFormat="1" ht="45" x14ac:dyDescent="0.25">
      <c r="A286" s="15">
        <v>284</v>
      </c>
      <c r="B286" s="15" t="s">
        <v>1289</v>
      </c>
      <c r="C286" s="32">
        <v>17126428</v>
      </c>
      <c r="D286" s="34" t="s">
        <v>53</v>
      </c>
      <c r="E286" s="16">
        <v>80</v>
      </c>
      <c r="F286" s="16"/>
      <c r="G286" s="16"/>
      <c r="H286" s="16"/>
      <c r="I286" s="16"/>
      <c r="J286" s="16"/>
      <c r="K286" s="16"/>
      <c r="L286" s="16"/>
      <c r="M286" s="35"/>
      <c r="N286" s="43">
        <v>30</v>
      </c>
      <c r="O286" s="17" t="s">
        <v>100</v>
      </c>
      <c r="P286" s="44" t="s">
        <v>1368</v>
      </c>
      <c r="Q286" s="49" t="s">
        <v>1370</v>
      </c>
      <c r="R286" s="18"/>
      <c r="S286" s="18"/>
      <c r="T286" s="50"/>
      <c r="U286" s="55"/>
      <c r="V286" s="19"/>
      <c r="W286" s="56">
        <v>720</v>
      </c>
      <c r="X286" s="61"/>
      <c r="Y286" s="20"/>
      <c r="Z286" s="20">
        <f>0.4*1000</f>
        <v>400</v>
      </c>
      <c r="AA286" s="20">
        <f>2.5*1000</f>
        <v>2500</v>
      </c>
      <c r="AB286" s="20"/>
      <c r="AC286" s="20"/>
      <c r="AD286" s="20"/>
      <c r="AE286" s="20"/>
      <c r="AF286" s="20"/>
      <c r="AG286" s="20"/>
      <c r="AH286" s="20"/>
      <c r="AI286" s="20"/>
      <c r="AJ286" s="62"/>
      <c r="AK286" s="67" t="s">
        <v>1371</v>
      </c>
      <c r="AL286" s="21"/>
      <c r="AM286" s="21">
        <v>400</v>
      </c>
      <c r="AN286" s="68"/>
      <c r="AO286" s="72" t="s">
        <v>1369</v>
      </c>
      <c r="AP286" s="100" t="str" cm="1">
        <f t="array" aca="1" ref="AP286" ca="1">INDIRECT(ADDRESS(CELL("row", INDEX('Drugs properties'!$A:$A, MATCH($D286, 'Drugs properties'!$A:$A, 0), 0)), 2, 4, TRUE, "Drugs properties"))</f>
        <v>CC(C)NCC(C1=CC=C(C=C1)NS(=O)(=O)C)O</v>
      </c>
      <c r="AQ286" s="98" cm="1">
        <f t="array" aca="1" ref="AQ286" ca="1">INDIRECT(ADDRESS(CELL("row", INDEX('Drugs properties'!$A:$A, MATCH($D286, 'Drugs properties'!$A:$A, 0), 0)), 3, 4, TRUE, "Drugs properties"))</f>
        <v>272.36</v>
      </c>
      <c r="AR286" s="98" cm="1">
        <f t="array" aca="1" ref="AR286" ca="1">INDIRECT(ADDRESS(CELL("row", INDEX('Drugs properties'!$A:$A, MATCH($D286, 'Drugs properties'!$A:$A, 0), 0)), 4, 4, TRUE, "Drugs properties"))</f>
        <v>86.81</v>
      </c>
      <c r="AS286" s="98" cm="1">
        <f t="array" aca="1" ref="AS286" ca="1">INDIRECT(ADDRESS(CELL("row", INDEX('Drugs properties'!$A:$A, MATCH($D286, 'Drugs properties'!$A:$A, 0), 0)), 5, 4, TRUE, "Drugs properties"))</f>
        <v>1.03</v>
      </c>
      <c r="AT286" s="98" cm="1">
        <f t="array" aca="1" ref="AT286" ca="1">INDIRECT(ADDRESS(CELL("row", INDEX('Drugs properties'!$A:$A, MATCH($D286, 'Drugs properties'!$A:$A, 0), 0)), 6, 4, TRUE, "Drugs properties"))</f>
        <v>4</v>
      </c>
      <c r="AU286" s="98" cm="1">
        <f t="array" aca="1" ref="AU286" ca="1">INDIRECT(ADDRESS(CELL("row", INDEX('Drugs properties'!$A:$A, MATCH($D286, 'Drugs properties'!$A:$A, 0), 0)), 7, 4, TRUE, "Drugs properties"))</f>
        <v>3</v>
      </c>
      <c r="AV286" s="98" cm="1">
        <f t="array" aca="1" ref="AV286" ca="1">INDIRECT(ADDRESS(CELL("row", INDEX('Drugs properties'!$A:$A, MATCH($D286, 'Drugs properties'!$A:$A, 0), 0)), 8, 4, TRUE, "Drugs properties"))</f>
        <v>6</v>
      </c>
      <c r="AW286" s="98" cm="1">
        <f t="array" aca="1" ref="AW286" ca="1">INDIRECT(ADDRESS(CELL("row", INDEX('Drugs properties'!$A:$A, MATCH($D286, 'Drugs properties'!$A:$A, 0), 0)), 9, 4, TRUE, "Drugs properties"))</f>
        <v>18</v>
      </c>
      <c r="AX286" s="105" cm="1">
        <f t="array" aca="1" ref="AX286" ca="1">INDIRECT(ADDRESS(CELL("row", INDEX('Drugs properties'!$A:$A, MATCH($D286, 'Drugs properties'!$A:$A, 0), 0)), 11, 4, TRUE, "Drugs properties"))</f>
        <v>4950</v>
      </c>
      <c r="AY286" s="102" cm="1">
        <f t="array" aca="1" ref="AY286" ca="1">INDIRECT(ADDRESS(CELL("row", INDEX('Drugs properties'!$A:$A, MATCH($D286, 'Drugs properties'!$A:$A, 0), 0)), 12, 4, TRUE, "Drugs properties"))</f>
        <v>2201</v>
      </c>
      <c r="AZ286" s="102" cm="1">
        <f t="array" aca="1" ref="AZ286" ca="1">INDIRECT(ADDRESS(CELL("row", INDEX('Drugs properties'!$A:$A, MATCH($D286, 'Drugs properties'!$A:$A, 0), 0)), 13, 4, TRUE, "Drugs properties"))</f>
        <v>357</v>
      </c>
      <c r="BA286" s="109" cm="1">
        <f t="array" aca="1" ref="BA286" ca="1">INDIRECT(ADDRESS(CELL("row", INDEX('Drugs properties'!$A:$A, MATCH($D286, 'Drugs properties'!$A:$A, 0), 0)), 14, 4, TRUE, "Drugs properties"))</f>
        <v>34</v>
      </c>
    </row>
    <row r="287" spans="1:195" s="3" customFormat="1" ht="75" x14ac:dyDescent="0.25">
      <c r="A287" s="15">
        <v>285</v>
      </c>
      <c r="B287" s="15" t="s">
        <v>1290</v>
      </c>
      <c r="C287" s="32">
        <v>11989578</v>
      </c>
      <c r="D287" s="34" t="s">
        <v>69</v>
      </c>
      <c r="E287" s="16" t="s">
        <v>911</v>
      </c>
      <c r="F287" s="16"/>
      <c r="G287" s="16"/>
      <c r="H287" s="16"/>
      <c r="I287" s="16"/>
      <c r="J287" s="16"/>
      <c r="K287" s="16"/>
      <c r="L287" s="16"/>
      <c r="M287" s="35"/>
      <c r="N287" s="43">
        <v>66</v>
      </c>
      <c r="O287" s="17" t="s">
        <v>96</v>
      </c>
      <c r="P287" s="44" t="s">
        <v>1372</v>
      </c>
      <c r="Q287" s="49"/>
      <c r="R287" s="18"/>
      <c r="S287" s="18"/>
      <c r="T287" s="50"/>
      <c r="U287" s="55"/>
      <c r="V287" s="19"/>
      <c r="W287" s="56">
        <v>550</v>
      </c>
      <c r="X287" s="61"/>
      <c r="Y287" s="20"/>
      <c r="Z287" s="20"/>
      <c r="AA287" s="20"/>
      <c r="AB287" s="20"/>
      <c r="AC287" s="20" t="s">
        <v>1375</v>
      </c>
      <c r="AD287" s="20"/>
      <c r="AE287" s="20"/>
      <c r="AF287" s="20"/>
      <c r="AG287" s="20"/>
      <c r="AH287" s="20"/>
      <c r="AI287" s="20"/>
      <c r="AJ287" s="62"/>
      <c r="AK287" s="67"/>
      <c r="AL287" s="21"/>
      <c r="AM287" s="21"/>
      <c r="AN287" s="68" t="s">
        <v>851</v>
      </c>
      <c r="AO287" s="72"/>
      <c r="AP287" s="100" t="str" cm="1">
        <f t="array" aca="1" ref="AP287" ca="1">INDIRECT(ADDRESS(CELL("row", INDEX('Drugs properties'!$A:$A, MATCH($D287, 'Drugs properties'!$A:$A, 0), 0)), 2, 4, TRUE, "Drugs properties"))</f>
        <v>CCCCC1=C(C2=CC=CC=C2O1)C(=O)C3=CC(=C(C(=C3)I)OCCN(CC)CC)I</v>
      </c>
      <c r="AQ287" s="98" cm="1">
        <f t="array" aca="1" ref="AQ287" ca="1">INDIRECT(ADDRESS(CELL("row", INDEX('Drugs properties'!$A:$A, MATCH($D287, 'Drugs properties'!$A:$A, 0), 0)), 3, 4, TRUE, "Drugs properties"))</f>
        <v>645.30999999999995</v>
      </c>
      <c r="AR287" s="98" cm="1">
        <f t="array" aca="1" ref="AR287" ca="1">INDIRECT(ADDRESS(CELL("row", INDEX('Drugs properties'!$A:$A, MATCH($D287, 'Drugs properties'!$A:$A, 0), 0)), 4, 4, TRUE, "Drugs properties"))</f>
        <v>42.68</v>
      </c>
      <c r="AS287" s="98" cm="1">
        <f t="array" aca="1" ref="AS287" ca="1">INDIRECT(ADDRESS(CELL("row", INDEX('Drugs properties'!$A:$A, MATCH($D287, 'Drugs properties'!$A:$A, 0), 0)), 5, 4, TRUE, "Drugs properties"))</f>
        <v>6.49</v>
      </c>
      <c r="AT287" s="98" cm="1">
        <f t="array" aca="1" ref="AT287" ca="1">INDIRECT(ADDRESS(CELL("row", INDEX('Drugs properties'!$A:$A, MATCH($D287, 'Drugs properties'!$A:$A, 0), 0)), 6, 4, TRUE, "Drugs properties"))</f>
        <v>4</v>
      </c>
      <c r="AU287" s="98" cm="1">
        <f t="array" aca="1" ref="AU287" ca="1">INDIRECT(ADDRESS(CELL("row", INDEX('Drugs properties'!$A:$A, MATCH($D287, 'Drugs properties'!$A:$A, 0), 0)), 7, 4, TRUE, "Drugs properties"))</f>
        <v>0</v>
      </c>
      <c r="AV287" s="98" cm="1">
        <f t="array" aca="1" ref="AV287" ca="1">INDIRECT(ADDRESS(CELL("row", INDEX('Drugs properties'!$A:$A, MATCH($D287, 'Drugs properties'!$A:$A, 0), 0)), 8, 4, TRUE, "Drugs properties"))</f>
        <v>11</v>
      </c>
      <c r="AW287" s="98" cm="1">
        <f t="array" aca="1" ref="AW287" ca="1">INDIRECT(ADDRESS(CELL("row", INDEX('Drugs properties'!$A:$A, MATCH($D287, 'Drugs properties'!$A:$A, 0), 0)), 9, 4, TRUE, "Drugs properties"))</f>
        <v>31</v>
      </c>
      <c r="AX287" s="105" cm="1">
        <f t="array" aca="1" ref="AX287" ca="1">INDIRECT(ADDRESS(CELL("row", INDEX('Drugs properties'!$A:$A, MATCH($D287, 'Drugs properties'!$A:$A, 0), 0)), 11, 4, TRUE, "Drugs properties"))</f>
        <v>33532</v>
      </c>
      <c r="AY287" s="102" cm="1">
        <f t="array" aca="1" ref="AY287" ca="1">INDIRECT(ADDRESS(CELL("row", INDEX('Drugs properties'!$A:$A, MATCH($D287, 'Drugs properties'!$A:$A, 0), 0)), 12, 4, TRUE, "Drugs properties"))</f>
        <v>9543</v>
      </c>
      <c r="AZ287" s="102" cm="1">
        <f t="array" aca="1" ref="AZ287" ca="1">INDIRECT(ADDRESS(CELL("row", INDEX('Drugs properties'!$A:$A, MATCH($D287, 'Drugs properties'!$A:$A, 0), 0)), 13, 4, TRUE, "Drugs properties"))</f>
        <v>845</v>
      </c>
      <c r="BA287" s="109" cm="1">
        <f t="array" aca="1" ref="BA287" ca="1">INDIRECT(ADDRESS(CELL("row", INDEX('Drugs properties'!$A:$A, MATCH($D287, 'Drugs properties'!$A:$A, 0), 0)), 14, 4, TRUE, "Drugs properties"))</f>
        <v>56</v>
      </c>
    </row>
    <row r="288" spans="1:195" s="3" customFormat="1" ht="75" x14ac:dyDescent="0.25">
      <c r="A288" s="15">
        <v>286</v>
      </c>
      <c r="B288" s="15" t="s">
        <v>1290</v>
      </c>
      <c r="C288" s="32">
        <v>11989578</v>
      </c>
      <c r="D288" s="34" t="s">
        <v>69</v>
      </c>
      <c r="E288" s="16" t="s">
        <v>911</v>
      </c>
      <c r="F288" s="16"/>
      <c r="G288" s="16"/>
      <c r="H288" s="16"/>
      <c r="I288" s="16"/>
      <c r="J288" s="16"/>
      <c r="K288" s="16"/>
      <c r="L288" s="16"/>
      <c r="M288" s="35"/>
      <c r="N288" s="43">
        <v>77</v>
      </c>
      <c r="O288" s="17" t="s">
        <v>100</v>
      </c>
      <c r="P288" s="44" t="s">
        <v>1372</v>
      </c>
      <c r="Q288" s="49"/>
      <c r="R288" s="18"/>
      <c r="S288" s="18"/>
      <c r="T288" s="50"/>
      <c r="U288" s="55"/>
      <c r="V288" s="19"/>
      <c r="W288" s="56">
        <v>460</v>
      </c>
      <c r="X288" s="61"/>
      <c r="Y288" s="20"/>
      <c r="Z288" s="20"/>
      <c r="AA288" s="20"/>
      <c r="AB288" s="20"/>
      <c r="AC288" s="20"/>
      <c r="AD288" s="20"/>
      <c r="AE288" s="20"/>
      <c r="AF288" s="20"/>
      <c r="AG288" s="20"/>
      <c r="AH288" s="20"/>
      <c r="AI288" s="20"/>
      <c r="AJ288" s="62"/>
      <c r="AK288" s="67"/>
      <c r="AL288" s="21"/>
      <c r="AM288" s="21"/>
      <c r="AN288" s="68" t="s">
        <v>147</v>
      </c>
      <c r="AO288" s="72"/>
      <c r="AP288" s="100" t="str" cm="1">
        <f t="array" aca="1" ref="AP288" ca="1">INDIRECT(ADDRESS(CELL("row", INDEX('Drugs properties'!$A:$A, MATCH($D288, 'Drugs properties'!$A:$A, 0), 0)), 2, 4, TRUE, "Drugs properties"))</f>
        <v>CCCCC1=C(C2=CC=CC=C2O1)C(=O)C3=CC(=C(C(=C3)I)OCCN(CC)CC)I</v>
      </c>
      <c r="AQ288" s="98" cm="1">
        <f t="array" aca="1" ref="AQ288" ca="1">INDIRECT(ADDRESS(CELL("row", INDEX('Drugs properties'!$A:$A, MATCH($D288, 'Drugs properties'!$A:$A, 0), 0)), 3, 4, TRUE, "Drugs properties"))</f>
        <v>645.30999999999995</v>
      </c>
      <c r="AR288" s="98" cm="1">
        <f t="array" aca="1" ref="AR288" ca="1">INDIRECT(ADDRESS(CELL("row", INDEX('Drugs properties'!$A:$A, MATCH($D288, 'Drugs properties'!$A:$A, 0), 0)), 4, 4, TRUE, "Drugs properties"))</f>
        <v>42.68</v>
      </c>
      <c r="AS288" s="98" cm="1">
        <f t="array" aca="1" ref="AS288" ca="1">INDIRECT(ADDRESS(CELL("row", INDEX('Drugs properties'!$A:$A, MATCH($D288, 'Drugs properties'!$A:$A, 0), 0)), 5, 4, TRUE, "Drugs properties"))</f>
        <v>6.49</v>
      </c>
      <c r="AT288" s="98" cm="1">
        <f t="array" aca="1" ref="AT288" ca="1">INDIRECT(ADDRESS(CELL("row", INDEX('Drugs properties'!$A:$A, MATCH($D288, 'Drugs properties'!$A:$A, 0), 0)), 6, 4, TRUE, "Drugs properties"))</f>
        <v>4</v>
      </c>
      <c r="AU288" s="98" cm="1">
        <f t="array" aca="1" ref="AU288" ca="1">INDIRECT(ADDRESS(CELL("row", INDEX('Drugs properties'!$A:$A, MATCH($D288, 'Drugs properties'!$A:$A, 0), 0)), 7, 4, TRUE, "Drugs properties"))</f>
        <v>0</v>
      </c>
      <c r="AV288" s="98" cm="1">
        <f t="array" aca="1" ref="AV288" ca="1">INDIRECT(ADDRESS(CELL("row", INDEX('Drugs properties'!$A:$A, MATCH($D288, 'Drugs properties'!$A:$A, 0), 0)), 8, 4, TRUE, "Drugs properties"))</f>
        <v>11</v>
      </c>
      <c r="AW288" s="98" cm="1">
        <f t="array" aca="1" ref="AW288" ca="1">INDIRECT(ADDRESS(CELL("row", INDEX('Drugs properties'!$A:$A, MATCH($D288, 'Drugs properties'!$A:$A, 0), 0)), 9, 4, TRUE, "Drugs properties"))</f>
        <v>31</v>
      </c>
      <c r="AX288" s="105" cm="1">
        <f t="array" aca="1" ref="AX288" ca="1">INDIRECT(ADDRESS(CELL("row", INDEX('Drugs properties'!$A:$A, MATCH($D288, 'Drugs properties'!$A:$A, 0), 0)), 11, 4, TRUE, "Drugs properties"))</f>
        <v>33532</v>
      </c>
      <c r="AY288" s="102" cm="1">
        <f t="array" aca="1" ref="AY288" ca="1">INDIRECT(ADDRESS(CELL("row", INDEX('Drugs properties'!$A:$A, MATCH($D288, 'Drugs properties'!$A:$A, 0), 0)), 12, 4, TRUE, "Drugs properties"))</f>
        <v>9543</v>
      </c>
      <c r="AZ288" s="102" cm="1">
        <f t="array" aca="1" ref="AZ288" ca="1">INDIRECT(ADDRESS(CELL("row", INDEX('Drugs properties'!$A:$A, MATCH($D288, 'Drugs properties'!$A:$A, 0), 0)), 13, 4, TRUE, "Drugs properties"))</f>
        <v>845</v>
      </c>
      <c r="BA288" s="109" cm="1">
        <f t="array" aca="1" ref="BA288" ca="1">INDIRECT(ADDRESS(CELL("row", INDEX('Drugs properties'!$A:$A, MATCH($D288, 'Drugs properties'!$A:$A, 0), 0)), 14, 4, TRUE, "Drugs properties"))</f>
        <v>56</v>
      </c>
    </row>
    <row r="289" spans="1:53" s="3" customFormat="1" ht="75" x14ac:dyDescent="0.25">
      <c r="A289" s="15">
        <v>287</v>
      </c>
      <c r="B289" s="15" t="s">
        <v>1290</v>
      </c>
      <c r="C289" s="32">
        <v>11989578</v>
      </c>
      <c r="D289" s="34" t="s">
        <v>69</v>
      </c>
      <c r="E289" s="16" t="s">
        <v>911</v>
      </c>
      <c r="F289" s="16"/>
      <c r="G289" s="16"/>
      <c r="H289" s="16" t="s">
        <v>1378</v>
      </c>
      <c r="I289" s="90" t="s">
        <v>3356</v>
      </c>
      <c r="J289" s="16" t="s">
        <v>1379</v>
      </c>
      <c r="K289" s="16"/>
      <c r="L289" s="16"/>
      <c r="M289" s="35"/>
      <c r="N289" s="43">
        <v>87</v>
      </c>
      <c r="O289" s="17" t="s">
        <v>100</v>
      </c>
      <c r="P289" s="44" t="s">
        <v>503</v>
      </c>
      <c r="Q289" s="49"/>
      <c r="R289" s="18"/>
      <c r="S289" s="18"/>
      <c r="T289" s="50"/>
      <c r="U289" s="55"/>
      <c r="V289" s="19"/>
      <c r="W289" s="56">
        <v>708</v>
      </c>
      <c r="X289" s="61"/>
      <c r="Y289" s="20"/>
      <c r="Z289" s="20"/>
      <c r="AA289" s="20"/>
      <c r="AB289" s="20"/>
      <c r="AC289" s="20" t="s">
        <v>1375</v>
      </c>
      <c r="AD289" s="20"/>
      <c r="AE289" s="20"/>
      <c r="AF289" s="20"/>
      <c r="AG289" s="20"/>
      <c r="AH289" s="20"/>
      <c r="AI289" s="20"/>
      <c r="AJ289" s="62"/>
      <c r="AK289" s="67"/>
      <c r="AL289" s="21"/>
      <c r="AM289" s="21"/>
      <c r="AN289" s="68" t="s">
        <v>1377</v>
      </c>
      <c r="AO289" s="72"/>
      <c r="AP289" s="98" t="str" cm="1">
        <f t="array" aca="1" ref="AP289" ca="1">INDIRECT(ADDRESS(CELL("row", INDEX('Drugs properties'!$A:$A, MATCH($D289, 'Drugs properties'!$A:$A, 0), 0)), 2, 4, TRUE, "Drugs properties"))</f>
        <v>CCCCC1=C(C2=CC=CC=C2O1)C(=O)C3=CC(=C(C(=C3)I)OCCN(CC)CC)I</v>
      </c>
      <c r="AQ289" s="98" cm="1">
        <f t="array" aca="1" ref="AQ289" ca="1">INDIRECT(ADDRESS(CELL("row", INDEX('Drugs properties'!$A:$A, MATCH($D289, 'Drugs properties'!$A:$A, 0), 0)), 3, 4, TRUE, "Drugs properties"))</f>
        <v>645.30999999999995</v>
      </c>
      <c r="AR289" s="98" cm="1">
        <f t="array" aca="1" ref="AR289" ca="1">INDIRECT(ADDRESS(CELL("row", INDEX('Drugs properties'!$A:$A, MATCH($D289, 'Drugs properties'!$A:$A, 0), 0)), 4, 4, TRUE, "Drugs properties"))</f>
        <v>42.68</v>
      </c>
      <c r="AS289" s="98" cm="1">
        <f t="array" aca="1" ref="AS289" ca="1">INDIRECT(ADDRESS(CELL("row", INDEX('Drugs properties'!$A:$A, MATCH($D289, 'Drugs properties'!$A:$A, 0), 0)), 5, 4, TRUE, "Drugs properties"))</f>
        <v>6.49</v>
      </c>
      <c r="AT289" s="98" cm="1">
        <f t="array" aca="1" ref="AT289" ca="1">INDIRECT(ADDRESS(CELL("row", INDEX('Drugs properties'!$A:$A, MATCH($D289, 'Drugs properties'!$A:$A, 0), 0)), 6, 4, TRUE, "Drugs properties"))</f>
        <v>4</v>
      </c>
      <c r="AU289" s="98" cm="1">
        <f t="array" aca="1" ref="AU289" ca="1">INDIRECT(ADDRESS(CELL("row", INDEX('Drugs properties'!$A:$A, MATCH($D289, 'Drugs properties'!$A:$A, 0), 0)), 7, 4, TRUE, "Drugs properties"))</f>
        <v>0</v>
      </c>
      <c r="AV289" s="98" cm="1">
        <f t="array" aca="1" ref="AV289" ca="1">INDIRECT(ADDRESS(CELL("row", INDEX('Drugs properties'!$A:$A, MATCH($D289, 'Drugs properties'!$A:$A, 0), 0)), 8, 4, TRUE, "Drugs properties"))</f>
        <v>11</v>
      </c>
      <c r="AW289" s="98" cm="1">
        <f t="array" aca="1" ref="AW289" ca="1">INDIRECT(ADDRESS(CELL("row", INDEX('Drugs properties'!$A:$A, MATCH($D289, 'Drugs properties'!$A:$A, 0), 0)), 9, 4, TRUE, "Drugs properties"))</f>
        <v>31</v>
      </c>
      <c r="AX289" s="105" cm="1">
        <f t="array" aca="1" ref="AX289" ca="1">INDIRECT(ADDRESS(CELL("row", INDEX('Drugs properties'!$A:$A, MATCH($D289, 'Drugs properties'!$A:$A, 0), 0)), 11, 4, TRUE, "Drugs properties"))</f>
        <v>33532</v>
      </c>
      <c r="AY289" s="102" cm="1">
        <f t="array" aca="1" ref="AY289" ca="1">INDIRECT(ADDRESS(CELL("row", INDEX('Drugs properties'!$A:$A, MATCH($D289, 'Drugs properties'!$A:$A, 0), 0)), 12, 4, TRUE, "Drugs properties"))</f>
        <v>9543</v>
      </c>
      <c r="AZ289" s="102" cm="1">
        <f t="array" aca="1" ref="AZ289" ca="1">INDIRECT(ADDRESS(CELL("row", INDEX('Drugs properties'!$A:$A, MATCH($D289, 'Drugs properties'!$A:$A, 0), 0)), 13, 4, TRUE, "Drugs properties"))</f>
        <v>845</v>
      </c>
      <c r="BA289" s="109" cm="1">
        <f t="array" aca="1" ref="BA289" ca="1">INDIRECT(ADDRESS(CELL("row", INDEX('Drugs properties'!$A:$A, MATCH($D289, 'Drugs properties'!$A:$A, 0), 0)), 14, 4, TRUE, "Drugs properties"))</f>
        <v>56</v>
      </c>
    </row>
    <row r="290" spans="1:53" s="3" customFormat="1" ht="75" x14ac:dyDescent="0.25">
      <c r="A290" s="15">
        <v>288</v>
      </c>
      <c r="B290" s="15" t="s">
        <v>1290</v>
      </c>
      <c r="C290" s="32">
        <v>11989578</v>
      </c>
      <c r="D290" s="34" t="s">
        <v>69</v>
      </c>
      <c r="E290" s="16" t="s">
        <v>911</v>
      </c>
      <c r="F290" s="16"/>
      <c r="G290" s="16"/>
      <c r="H290" s="16"/>
      <c r="I290" s="16"/>
      <c r="J290" s="16"/>
      <c r="K290" s="16"/>
      <c r="L290" s="16"/>
      <c r="M290" s="35"/>
      <c r="N290" s="43">
        <v>84</v>
      </c>
      <c r="O290" s="17" t="s">
        <v>100</v>
      </c>
      <c r="P290" s="44" t="s">
        <v>1372</v>
      </c>
      <c r="Q290" s="49"/>
      <c r="R290" s="18"/>
      <c r="S290" s="18"/>
      <c r="T290" s="50"/>
      <c r="U290" s="55"/>
      <c r="V290" s="19"/>
      <c r="W290" s="56">
        <v>451</v>
      </c>
      <c r="X290" s="61"/>
      <c r="Y290" s="20"/>
      <c r="Z290" s="20"/>
      <c r="AA290" s="20"/>
      <c r="AB290" s="20"/>
      <c r="AC290" s="20"/>
      <c r="AD290" s="20"/>
      <c r="AE290" s="20"/>
      <c r="AF290" s="20"/>
      <c r="AG290" s="20"/>
      <c r="AH290" s="20"/>
      <c r="AI290" s="20"/>
      <c r="AJ290" s="62"/>
      <c r="AK290" s="67"/>
      <c r="AL290" s="21"/>
      <c r="AM290" s="21"/>
      <c r="AN290" s="68" t="s">
        <v>1377</v>
      </c>
      <c r="AO290" s="72"/>
      <c r="AP290" s="98" t="str" cm="1">
        <f t="array" aca="1" ref="AP290" ca="1">INDIRECT(ADDRESS(CELL("row", INDEX('Drugs properties'!$A:$A, MATCH($D290, 'Drugs properties'!$A:$A, 0), 0)), 2, 4, TRUE, "Drugs properties"))</f>
        <v>CCCCC1=C(C2=CC=CC=C2O1)C(=O)C3=CC(=C(C(=C3)I)OCCN(CC)CC)I</v>
      </c>
      <c r="AQ290" s="98" cm="1">
        <f t="array" aca="1" ref="AQ290" ca="1">INDIRECT(ADDRESS(CELL("row", INDEX('Drugs properties'!$A:$A, MATCH($D290, 'Drugs properties'!$A:$A, 0), 0)), 3, 4, TRUE, "Drugs properties"))</f>
        <v>645.30999999999995</v>
      </c>
      <c r="AR290" s="98" cm="1">
        <f t="array" aca="1" ref="AR290" ca="1">INDIRECT(ADDRESS(CELL("row", INDEX('Drugs properties'!$A:$A, MATCH($D290, 'Drugs properties'!$A:$A, 0), 0)), 4, 4, TRUE, "Drugs properties"))</f>
        <v>42.68</v>
      </c>
      <c r="AS290" s="98" cm="1">
        <f t="array" aca="1" ref="AS290" ca="1">INDIRECT(ADDRESS(CELL("row", INDEX('Drugs properties'!$A:$A, MATCH($D290, 'Drugs properties'!$A:$A, 0), 0)), 5, 4, TRUE, "Drugs properties"))</f>
        <v>6.49</v>
      </c>
      <c r="AT290" s="98" cm="1">
        <f t="array" aca="1" ref="AT290" ca="1">INDIRECT(ADDRESS(CELL("row", INDEX('Drugs properties'!$A:$A, MATCH($D290, 'Drugs properties'!$A:$A, 0), 0)), 6, 4, TRUE, "Drugs properties"))</f>
        <v>4</v>
      </c>
      <c r="AU290" s="98" cm="1">
        <f t="array" aca="1" ref="AU290" ca="1">INDIRECT(ADDRESS(CELL("row", INDEX('Drugs properties'!$A:$A, MATCH($D290, 'Drugs properties'!$A:$A, 0), 0)), 7, 4, TRUE, "Drugs properties"))</f>
        <v>0</v>
      </c>
      <c r="AV290" s="98" cm="1">
        <f t="array" aca="1" ref="AV290" ca="1">INDIRECT(ADDRESS(CELL("row", INDEX('Drugs properties'!$A:$A, MATCH($D290, 'Drugs properties'!$A:$A, 0), 0)), 8, 4, TRUE, "Drugs properties"))</f>
        <v>11</v>
      </c>
      <c r="AW290" s="98" cm="1">
        <f t="array" aca="1" ref="AW290" ca="1">INDIRECT(ADDRESS(CELL("row", INDEX('Drugs properties'!$A:$A, MATCH($D290, 'Drugs properties'!$A:$A, 0), 0)), 9, 4, TRUE, "Drugs properties"))</f>
        <v>31</v>
      </c>
      <c r="AX290" s="105" cm="1">
        <f t="array" aca="1" ref="AX290" ca="1">INDIRECT(ADDRESS(CELL("row", INDEX('Drugs properties'!$A:$A, MATCH($D290, 'Drugs properties'!$A:$A, 0), 0)), 11, 4, TRUE, "Drugs properties"))</f>
        <v>33532</v>
      </c>
      <c r="AY290" s="102" cm="1">
        <f t="array" aca="1" ref="AY290" ca="1">INDIRECT(ADDRESS(CELL("row", INDEX('Drugs properties'!$A:$A, MATCH($D290, 'Drugs properties'!$A:$A, 0), 0)), 12, 4, TRUE, "Drugs properties"))</f>
        <v>9543</v>
      </c>
      <c r="AZ290" s="102" cm="1">
        <f t="array" aca="1" ref="AZ290" ca="1">INDIRECT(ADDRESS(CELL("row", INDEX('Drugs properties'!$A:$A, MATCH($D290, 'Drugs properties'!$A:$A, 0), 0)), 13, 4, TRUE, "Drugs properties"))</f>
        <v>845</v>
      </c>
      <c r="BA290" s="109" cm="1">
        <f t="array" aca="1" ref="BA290" ca="1">INDIRECT(ADDRESS(CELL("row", INDEX('Drugs properties'!$A:$A, MATCH($D290, 'Drugs properties'!$A:$A, 0), 0)), 14, 4, TRUE, "Drugs properties"))</f>
        <v>56</v>
      </c>
    </row>
    <row r="291" spans="1:53" s="3" customFormat="1" ht="75" x14ac:dyDescent="0.25">
      <c r="A291" s="15">
        <v>289</v>
      </c>
      <c r="B291" s="15" t="s">
        <v>1290</v>
      </c>
      <c r="C291" s="32">
        <v>11989578</v>
      </c>
      <c r="D291" s="34" t="s">
        <v>69</v>
      </c>
      <c r="E291" s="16" t="s">
        <v>911</v>
      </c>
      <c r="F291" s="16"/>
      <c r="G291" s="16"/>
      <c r="H291" s="16" t="s">
        <v>1376</v>
      </c>
      <c r="I291" s="16"/>
      <c r="J291" s="16"/>
      <c r="K291" s="16"/>
      <c r="L291" s="16"/>
      <c r="M291" s="35"/>
      <c r="N291" s="43">
        <v>73</v>
      </c>
      <c r="O291" s="17" t="s">
        <v>100</v>
      </c>
      <c r="P291" s="44"/>
      <c r="Q291" s="49"/>
      <c r="R291" s="18"/>
      <c r="S291" s="18"/>
      <c r="T291" s="50"/>
      <c r="U291" s="55"/>
      <c r="V291" s="19"/>
      <c r="W291" s="56">
        <v>614</v>
      </c>
      <c r="X291" s="61"/>
      <c r="Y291" s="20"/>
      <c r="Z291" s="20"/>
      <c r="AA291" s="20"/>
      <c r="AB291" s="20"/>
      <c r="AC291" s="20"/>
      <c r="AD291" s="20"/>
      <c r="AE291" s="20"/>
      <c r="AF291" s="20"/>
      <c r="AG291" s="20"/>
      <c r="AH291" s="20"/>
      <c r="AI291" s="20"/>
      <c r="AJ291" s="62"/>
      <c r="AK291" s="67"/>
      <c r="AL291" s="21"/>
      <c r="AM291" s="21"/>
      <c r="AN291" s="68" t="s">
        <v>1377</v>
      </c>
      <c r="AO291" s="72"/>
      <c r="AP291" s="98" t="str" cm="1">
        <f t="array" aca="1" ref="AP291" ca="1">INDIRECT(ADDRESS(CELL("row", INDEX('Drugs properties'!$A:$A, MATCH($D291, 'Drugs properties'!$A:$A, 0), 0)), 2, 4, TRUE, "Drugs properties"))</f>
        <v>CCCCC1=C(C2=CC=CC=C2O1)C(=O)C3=CC(=C(C(=C3)I)OCCN(CC)CC)I</v>
      </c>
      <c r="AQ291" s="98" cm="1">
        <f t="array" aca="1" ref="AQ291" ca="1">INDIRECT(ADDRESS(CELL("row", INDEX('Drugs properties'!$A:$A, MATCH($D291, 'Drugs properties'!$A:$A, 0), 0)), 3, 4, TRUE, "Drugs properties"))</f>
        <v>645.30999999999995</v>
      </c>
      <c r="AR291" s="98" cm="1">
        <f t="array" aca="1" ref="AR291" ca="1">INDIRECT(ADDRESS(CELL("row", INDEX('Drugs properties'!$A:$A, MATCH($D291, 'Drugs properties'!$A:$A, 0), 0)), 4, 4, TRUE, "Drugs properties"))</f>
        <v>42.68</v>
      </c>
      <c r="AS291" s="98" cm="1">
        <f t="array" aca="1" ref="AS291" ca="1">INDIRECT(ADDRESS(CELL("row", INDEX('Drugs properties'!$A:$A, MATCH($D291, 'Drugs properties'!$A:$A, 0), 0)), 5, 4, TRUE, "Drugs properties"))</f>
        <v>6.49</v>
      </c>
      <c r="AT291" s="98" cm="1">
        <f t="array" aca="1" ref="AT291" ca="1">INDIRECT(ADDRESS(CELL("row", INDEX('Drugs properties'!$A:$A, MATCH($D291, 'Drugs properties'!$A:$A, 0), 0)), 6, 4, TRUE, "Drugs properties"))</f>
        <v>4</v>
      </c>
      <c r="AU291" s="98" cm="1">
        <f t="array" aca="1" ref="AU291" ca="1">INDIRECT(ADDRESS(CELL("row", INDEX('Drugs properties'!$A:$A, MATCH($D291, 'Drugs properties'!$A:$A, 0), 0)), 7, 4, TRUE, "Drugs properties"))</f>
        <v>0</v>
      </c>
      <c r="AV291" s="98" cm="1">
        <f t="array" aca="1" ref="AV291" ca="1">INDIRECT(ADDRESS(CELL("row", INDEX('Drugs properties'!$A:$A, MATCH($D291, 'Drugs properties'!$A:$A, 0), 0)), 8, 4, TRUE, "Drugs properties"))</f>
        <v>11</v>
      </c>
      <c r="AW291" s="98" cm="1">
        <f t="array" aca="1" ref="AW291" ca="1">INDIRECT(ADDRESS(CELL("row", INDEX('Drugs properties'!$A:$A, MATCH($D291, 'Drugs properties'!$A:$A, 0), 0)), 9, 4, TRUE, "Drugs properties"))</f>
        <v>31</v>
      </c>
      <c r="AX291" s="105" cm="1">
        <f t="array" aca="1" ref="AX291" ca="1">INDIRECT(ADDRESS(CELL("row", INDEX('Drugs properties'!$A:$A, MATCH($D291, 'Drugs properties'!$A:$A, 0), 0)), 11, 4, TRUE, "Drugs properties"))</f>
        <v>33532</v>
      </c>
      <c r="AY291" s="102" cm="1">
        <f t="array" aca="1" ref="AY291" ca="1">INDIRECT(ADDRESS(CELL("row", INDEX('Drugs properties'!$A:$A, MATCH($D291, 'Drugs properties'!$A:$A, 0), 0)), 12, 4, TRUE, "Drugs properties"))</f>
        <v>9543</v>
      </c>
      <c r="AZ291" s="102" cm="1">
        <f t="array" aca="1" ref="AZ291" ca="1">INDIRECT(ADDRESS(CELL("row", INDEX('Drugs properties'!$A:$A, MATCH($D291, 'Drugs properties'!$A:$A, 0), 0)), 13, 4, TRUE, "Drugs properties"))</f>
        <v>845</v>
      </c>
      <c r="BA291" s="109" cm="1">
        <f t="array" aca="1" ref="BA291" ca="1">INDIRECT(ADDRESS(CELL("row", INDEX('Drugs properties'!$A:$A, MATCH($D291, 'Drugs properties'!$A:$A, 0), 0)), 14, 4, TRUE, "Drugs properties"))</f>
        <v>56</v>
      </c>
    </row>
    <row r="292" spans="1:53" s="3" customFormat="1" ht="75" x14ac:dyDescent="0.25">
      <c r="A292" s="15">
        <v>290</v>
      </c>
      <c r="B292" s="15" t="s">
        <v>1290</v>
      </c>
      <c r="C292" s="32">
        <v>11989578</v>
      </c>
      <c r="D292" s="34" t="s">
        <v>69</v>
      </c>
      <c r="E292" s="16" t="s">
        <v>911</v>
      </c>
      <c r="F292" s="16"/>
      <c r="G292" s="16"/>
      <c r="H292" s="16"/>
      <c r="I292" s="16"/>
      <c r="J292" s="16"/>
      <c r="K292" s="16"/>
      <c r="L292" s="16"/>
      <c r="M292" s="35"/>
      <c r="N292" s="43">
        <v>76</v>
      </c>
      <c r="O292" s="17" t="s">
        <v>96</v>
      </c>
      <c r="P292" s="44" t="s">
        <v>1373</v>
      </c>
      <c r="Q292" s="49"/>
      <c r="R292" s="18"/>
      <c r="S292" s="18"/>
      <c r="T292" s="50"/>
      <c r="U292" s="55"/>
      <c r="V292" s="19"/>
      <c r="W292" s="56">
        <v>524</v>
      </c>
      <c r="X292" s="61"/>
      <c r="Y292" s="20"/>
      <c r="Z292" s="20"/>
      <c r="AA292" s="20"/>
      <c r="AB292" s="20"/>
      <c r="AC292" s="20"/>
      <c r="AD292" s="20"/>
      <c r="AE292" s="20"/>
      <c r="AF292" s="20"/>
      <c r="AG292" s="20"/>
      <c r="AH292" s="20"/>
      <c r="AI292" s="20"/>
      <c r="AJ292" s="62"/>
      <c r="AK292" s="67"/>
      <c r="AL292" s="21"/>
      <c r="AM292" s="21"/>
      <c r="AN292" s="68" t="s">
        <v>851</v>
      </c>
      <c r="AO292" s="72"/>
      <c r="AP292" s="98" t="str" cm="1">
        <f t="array" aca="1" ref="AP292" ca="1">INDIRECT(ADDRESS(CELL("row", INDEX('Drugs properties'!$A:$A, MATCH($D292, 'Drugs properties'!$A:$A, 0), 0)), 2, 4, TRUE, "Drugs properties"))</f>
        <v>CCCCC1=C(C2=CC=CC=C2O1)C(=O)C3=CC(=C(C(=C3)I)OCCN(CC)CC)I</v>
      </c>
      <c r="AQ292" s="98" cm="1">
        <f t="array" aca="1" ref="AQ292" ca="1">INDIRECT(ADDRESS(CELL("row", INDEX('Drugs properties'!$A:$A, MATCH($D292, 'Drugs properties'!$A:$A, 0), 0)), 3, 4, TRUE, "Drugs properties"))</f>
        <v>645.30999999999995</v>
      </c>
      <c r="AR292" s="98" cm="1">
        <f t="array" aca="1" ref="AR292" ca="1">INDIRECT(ADDRESS(CELL("row", INDEX('Drugs properties'!$A:$A, MATCH($D292, 'Drugs properties'!$A:$A, 0), 0)), 4, 4, TRUE, "Drugs properties"))</f>
        <v>42.68</v>
      </c>
      <c r="AS292" s="98" cm="1">
        <f t="array" aca="1" ref="AS292" ca="1">INDIRECT(ADDRESS(CELL("row", INDEX('Drugs properties'!$A:$A, MATCH($D292, 'Drugs properties'!$A:$A, 0), 0)), 5, 4, TRUE, "Drugs properties"))</f>
        <v>6.49</v>
      </c>
      <c r="AT292" s="98" cm="1">
        <f t="array" aca="1" ref="AT292" ca="1">INDIRECT(ADDRESS(CELL("row", INDEX('Drugs properties'!$A:$A, MATCH($D292, 'Drugs properties'!$A:$A, 0), 0)), 6, 4, TRUE, "Drugs properties"))</f>
        <v>4</v>
      </c>
      <c r="AU292" s="98" cm="1">
        <f t="array" aca="1" ref="AU292" ca="1">INDIRECT(ADDRESS(CELL("row", INDEX('Drugs properties'!$A:$A, MATCH($D292, 'Drugs properties'!$A:$A, 0), 0)), 7, 4, TRUE, "Drugs properties"))</f>
        <v>0</v>
      </c>
      <c r="AV292" s="98" cm="1">
        <f t="array" aca="1" ref="AV292" ca="1">INDIRECT(ADDRESS(CELL("row", INDEX('Drugs properties'!$A:$A, MATCH($D292, 'Drugs properties'!$A:$A, 0), 0)), 8, 4, TRUE, "Drugs properties"))</f>
        <v>11</v>
      </c>
      <c r="AW292" s="98" cm="1">
        <f t="array" aca="1" ref="AW292" ca="1">INDIRECT(ADDRESS(CELL("row", INDEX('Drugs properties'!$A:$A, MATCH($D292, 'Drugs properties'!$A:$A, 0), 0)), 9, 4, TRUE, "Drugs properties"))</f>
        <v>31</v>
      </c>
      <c r="AX292" s="105" cm="1">
        <f t="array" aca="1" ref="AX292" ca="1">INDIRECT(ADDRESS(CELL("row", INDEX('Drugs properties'!$A:$A, MATCH($D292, 'Drugs properties'!$A:$A, 0), 0)), 11, 4, TRUE, "Drugs properties"))</f>
        <v>33532</v>
      </c>
      <c r="AY292" s="102" cm="1">
        <f t="array" aca="1" ref="AY292" ca="1">INDIRECT(ADDRESS(CELL("row", INDEX('Drugs properties'!$A:$A, MATCH($D292, 'Drugs properties'!$A:$A, 0), 0)), 12, 4, TRUE, "Drugs properties"))</f>
        <v>9543</v>
      </c>
      <c r="AZ292" s="102" cm="1">
        <f t="array" aca="1" ref="AZ292" ca="1">INDIRECT(ADDRESS(CELL("row", INDEX('Drugs properties'!$A:$A, MATCH($D292, 'Drugs properties'!$A:$A, 0), 0)), 13, 4, TRUE, "Drugs properties"))</f>
        <v>845</v>
      </c>
      <c r="BA292" s="109" cm="1">
        <f t="array" aca="1" ref="BA292" ca="1">INDIRECT(ADDRESS(CELL("row", INDEX('Drugs properties'!$A:$A, MATCH($D292, 'Drugs properties'!$A:$A, 0), 0)), 14, 4, TRUE, "Drugs properties"))</f>
        <v>56</v>
      </c>
    </row>
    <row r="293" spans="1:53" s="3" customFormat="1" ht="75" x14ac:dyDescent="0.25">
      <c r="A293" s="15">
        <v>291</v>
      </c>
      <c r="B293" s="15" t="s">
        <v>1290</v>
      </c>
      <c r="C293" s="32">
        <v>11989578</v>
      </c>
      <c r="D293" s="34" t="s">
        <v>69</v>
      </c>
      <c r="E293" s="16" t="s">
        <v>911</v>
      </c>
      <c r="F293" s="16"/>
      <c r="G293" s="16"/>
      <c r="H293" s="16"/>
      <c r="I293" s="16"/>
      <c r="J293" s="16"/>
      <c r="K293" s="16"/>
      <c r="L293" s="16"/>
      <c r="M293" s="35"/>
      <c r="N293" s="43">
        <v>61</v>
      </c>
      <c r="O293" s="17" t="s">
        <v>96</v>
      </c>
      <c r="P293" s="44" t="s">
        <v>1374</v>
      </c>
      <c r="Q293" s="49"/>
      <c r="R293" s="18"/>
      <c r="S293" s="18"/>
      <c r="T293" s="50"/>
      <c r="U293" s="55"/>
      <c r="V293" s="19"/>
      <c r="W293" s="56">
        <v>455</v>
      </c>
      <c r="X293" s="61"/>
      <c r="Y293" s="20"/>
      <c r="Z293" s="20"/>
      <c r="AA293" s="20"/>
      <c r="AB293" s="20"/>
      <c r="AC293" s="20"/>
      <c r="AD293" s="20"/>
      <c r="AE293" s="20"/>
      <c r="AF293" s="20"/>
      <c r="AG293" s="20"/>
      <c r="AH293" s="20"/>
      <c r="AI293" s="20"/>
      <c r="AJ293" s="62"/>
      <c r="AK293" s="67"/>
      <c r="AL293" s="21"/>
      <c r="AM293" s="21"/>
      <c r="AN293" s="68" t="s">
        <v>147</v>
      </c>
      <c r="AO293" s="72"/>
      <c r="AP293" s="98" t="str" cm="1">
        <f t="array" aca="1" ref="AP293" ca="1">INDIRECT(ADDRESS(CELL("row", INDEX('Drugs properties'!$A:$A, MATCH($D293, 'Drugs properties'!$A:$A, 0), 0)), 2, 4, TRUE, "Drugs properties"))</f>
        <v>CCCCC1=C(C2=CC=CC=C2O1)C(=O)C3=CC(=C(C(=C3)I)OCCN(CC)CC)I</v>
      </c>
      <c r="AQ293" s="98" cm="1">
        <f t="array" aca="1" ref="AQ293" ca="1">INDIRECT(ADDRESS(CELL("row", INDEX('Drugs properties'!$A:$A, MATCH($D293, 'Drugs properties'!$A:$A, 0), 0)), 3, 4, TRUE, "Drugs properties"))</f>
        <v>645.30999999999995</v>
      </c>
      <c r="AR293" s="98" cm="1">
        <f t="array" aca="1" ref="AR293" ca="1">INDIRECT(ADDRESS(CELL("row", INDEX('Drugs properties'!$A:$A, MATCH($D293, 'Drugs properties'!$A:$A, 0), 0)), 4, 4, TRUE, "Drugs properties"))</f>
        <v>42.68</v>
      </c>
      <c r="AS293" s="98" cm="1">
        <f t="array" aca="1" ref="AS293" ca="1">INDIRECT(ADDRESS(CELL("row", INDEX('Drugs properties'!$A:$A, MATCH($D293, 'Drugs properties'!$A:$A, 0), 0)), 5, 4, TRUE, "Drugs properties"))</f>
        <v>6.49</v>
      </c>
      <c r="AT293" s="98" cm="1">
        <f t="array" aca="1" ref="AT293" ca="1">INDIRECT(ADDRESS(CELL("row", INDEX('Drugs properties'!$A:$A, MATCH($D293, 'Drugs properties'!$A:$A, 0), 0)), 6, 4, TRUE, "Drugs properties"))</f>
        <v>4</v>
      </c>
      <c r="AU293" s="98" cm="1">
        <f t="array" aca="1" ref="AU293" ca="1">INDIRECT(ADDRESS(CELL("row", INDEX('Drugs properties'!$A:$A, MATCH($D293, 'Drugs properties'!$A:$A, 0), 0)), 7, 4, TRUE, "Drugs properties"))</f>
        <v>0</v>
      </c>
      <c r="AV293" s="98" cm="1">
        <f t="array" aca="1" ref="AV293" ca="1">INDIRECT(ADDRESS(CELL("row", INDEX('Drugs properties'!$A:$A, MATCH($D293, 'Drugs properties'!$A:$A, 0), 0)), 8, 4, TRUE, "Drugs properties"))</f>
        <v>11</v>
      </c>
      <c r="AW293" s="98" cm="1">
        <f t="array" aca="1" ref="AW293" ca="1">INDIRECT(ADDRESS(CELL("row", INDEX('Drugs properties'!$A:$A, MATCH($D293, 'Drugs properties'!$A:$A, 0), 0)), 9, 4, TRUE, "Drugs properties"))</f>
        <v>31</v>
      </c>
      <c r="AX293" s="105" cm="1">
        <f t="array" aca="1" ref="AX293" ca="1">INDIRECT(ADDRESS(CELL("row", INDEX('Drugs properties'!$A:$A, MATCH($D293, 'Drugs properties'!$A:$A, 0), 0)), 11, 4, TRUE, "Drugs properties"))</f>
        <v>33532</v>
      </c>
      <c r="AY293" s="102" cm="1">
        <f t="array" aca="1" ref="AY293" ca="1">INDIRECT(ADDRESS(CELL("row", INDEX('Drugs properties'!$A:$A, MATCH($D293, 'Drugs properties'!$A:$A, 0), 0)), 12, 4, TRUE, "Drugs properties"))</f>
        <v>9543</v>
      </c>
      <c r="AZ293" s="102" cm="1">
        <f t="array" aca="1" ref="AZ293" ca="1">INDIRECT(ADDRESS(CELL("row", INDEX('Drugs properties'!$A:$A, MATCH($D293, 'Drugs properties'!$A:$A, 0), 0)), 13, 4, TRUE, "Drugs properties"))</f>
        <v>845</v>
      </c>
      <c r="BA293" s="109" cm="1">
        <f t="array" aca="1" ref="BA293" ca="1">INDIRECT(ADDRESS(CELL("row", INDEX('Drugs properties'!$A:$A, MATCH($D293, 'Drugs properties'!$A:$A, 0), 0)), 14, 4, TRUE, "Drugs properties"))</f>
        <v>56</v>
      </c>
    </row>
    <row r="294" spans="1:53" s="3" customFormat="1" ht="45" x14ac:dyDescent="0.25">
      <c r="A294" s="15">
        <v>292</v>
      </c>
      <c r="B294" s="15" t="s">
        <v>1290</v>
      </c>
      <c r="C294" s="32">
        <v>11989578</v>
      </c>
      <c r="D294" s="34" t="s">
        <v>53</v>
      </c>
      <c r="E294" s="16">
        <v>240</v>
      </c>
      <c r="F294" s="16" t="s">
        <v>3216</v>
      </c>
      <c r="G294" s="16"/>
      <c r="H294" s="16"/>
      <c r="I294" s="16"/>
      <c r="J294" s="16"/>
      <c r="K294" s="16"/>
      <c r="L294" s="16"/>
      <c r="M294" s="35"/>
      <c r="N294" s="43">
        <v>67</v>
      </c>
      <c r="O294" s="17" t="s">
        <v>100</v>
      </c>
      <c r="P294" s="44"/>
      <c r="Q294" s="49"/>
      <c r="R294" s="18"/>
      <c r="S294" s="18"/>
      <c r="T294" s="50"/>
      <c r="U294" s="55"/>
      <c r="V294" s="19"/>
      <c r="W294" s="56">
        <v>544</v>
      </c>
      <c r="X294" s="61"/>
      <c r="Y294" s="20"/>
      <c r="Z294" s="20"/>
      <c r="AA294" s="20"/>
      <c r="AB294" s="20"/>
      <c r="AC294" s="20">
        <v>2.9</v>
      </c>
      <c r="AD294" s="20"/>
      <c r="AE294" s="20"/>
      <c r="AF294" s="20"/>
      <c r="AG294" s="20"/>
      <c r="AH294" s="20"/>
      <c r="AI294" s="20"/>
      <c r="AJ294" s="62" t="s">
        <v>73</v>
      </c>
      <c r="AK294" s="67"/>
      <c r="AL294" s="21"/>
      <c r="AM294" s="21"/>
      <c r="AN294" s="68" t="s">
        <v>1377</v>
      </c>
      <c r="AO294" s="72"/>
      <c r="AP294" s="98" t="str" cm="1">
        <f t="array" aca="1" ref="AP294" ca="1">INDIRECT(ADDRESS(CELL("row", INDEX('Drugs properties'!$A:$A, MATCH($D294, 'Drugs properties'!$A:$A, 0), 0)), 2, 4, TRUE, "Drugs properties"))</f>
        <v>CC(C)NCC(C1=CC=C(C=C1)NS(=O)(=O)C)O</v>
      </c>
      <c r="AQ294" s="98" cm="1">
        <f t="array" aca="1" ref="AQ294" ca="1">INDIRECT(ADDRESS(CELL("row", INDEX('Drugs properties'!$A:$A, MATCH($D294, 'Drugs properties'!$A:$A, 0), 0)), 3, 4, TRUE, "Drugs properties"))</f>
        <v>272.36</v>
      </c>
      <c r="AR294" s="98" cm="1">
        <f t="array" aca="1" ref="AR294" ca="1">INDIRECT(ADDRESS(CELL("row", INDEX('Drugs properties'!$A:$A, MATCH($D294, 'Drugs properties'!$A:$A, 0), 0)), 4, 4, TRUE, "Drugs properties"))</f>
        <v>86.81</v>
      </c>
      <c r="AS294" s="98" cm="1">
        <f t="array" aca="1" ref="AS294" ca="1">INDIRECT(ADDRESS(CELL("row", INDEX('Drugs properties'!$A:$A, MATCH($D294, 'Drugs properties'!$A:$A, 0), 0)), 5, 4, TRUE, "Drugs properties"))</f>
        <v>1.03</v>
      </c>
      <c r="AT294" s="98" cm="1">
        <f t="array" aca="1" ref="AT294" ca="1">INDIRECT(ADDRESS(CELL("row", INDEX('Drugs properties'!$A:$A, MATCH($D294, 'Drugs properties'!$A:$A, 0), 0)), 6, 4, TRUE, "Drugs properties"))</f>
        <v>4</v>
      </c>
      <c r="AU294" s="98" cm="1">
        <f t="array" aca="1" ref="AU294" ca="1">INDIRECT(ADDRESS(CELL("row", INDEX('Drugs properties'!$A:$A, MATCH($D294, 'Drugs properties'!$A:$A, 0), 0)), 7, 4, TRUE, "Drugs properties"))</f>
        <v>3</v>
      </c>
      <c r="AV294" s="98" cm="1">
        <f t="array" aca="1" ref="AV294" ca="1">INDIRECT(ADDRESS(CELL("row", INDEX('Drugs properties'!$A:$A, MATCH($D294, 'Drugs properties'!$A:$A, 0), 0)), 8, 4, TRUE, "Drugs properties"))</f>
        <v>6</v>
      </c>
      <c r="AW294" s="98" cm="1">
        <f t="array" aca="1" ref="AW294" ca="1">INDIRECT(ADDRESS(CELL("row", INDEX('Drugs properties'!$A:$A, MATCH($D294, 'Drugs properties'!$A:$A, 0), 0)), 9, 4, TRUE, "Drugs properties"))</f>
        <v>18</v>
      </c>
      <c r="AX294" s="105" cm="1">
        <f t="array" aca="1" ref="AX294" ca="1">INDIRECT(ADDRESS(CELL("row", INDEX('Drugs properties'!$A:$A, MATCH($D294, 'Drugs properties'!$A:$A, 0), 0)), 11, 4, TRUE, "Drugs properties"))</f>
        <v>4950</v>
      </c>
      <c r="AY294" s="102" cm="1">
        <f t="array" aca="1" ref="AY294" ca="1">INDIRECT(ADDRESS(CELL("row", INDEX('Drugs properties'!$A:$A, MATCH($D294, 'Drugs properties'!$A:$A, 0), 0)), 12, 4, TRUE, "Drugs properties"))</f>
        <v>2201</v>
      </c>
      <c r="AZ294" s="102" cm="1">
        <f t="array" aca="1" ref="AZ294" ca="1">INDIRECT(ADDRESS(CELL("row", INDEX('Drugs properties'!$A:$A, MATCH($D294, 'Drugs properties'!$A:$A, 0), 0)), 13, 4, TRUE, "Drugs properties"))</f>
        <v>357</v>
      </c>
      <c r="BA294" s="109" cm="1">
        <f t="array" aca="1" ref="BA294" ca="1">INDIRECT(ADDRESS(CELL("row", INDEX('Drugs properties'!$A:$A, MATCH($D294, 'Drugs properties'!$A:$A, 0), 0)), 14, 4, TRUE, "Drugs properties"))</f>
        <v>34</v>
      </c>
    </row>
    <row r="295" spans="1:53" s="3" customFormat="1" ht="45" x14ac:dyDescent="0.25">
      <c r="A295" s="15">
        <v>293</v>
      </c>
      <c r="B295" s="15" t="s">
        <v>1290</v>
      </c>
      <c r="C295" s="32">
        <v>11989578</v>
      </c>
      <c r="D295" s="34" t="s">
        <v>53</v>
      </c>
      <c r="E295" s="16">
        <v>160</v>
      </c>
      <c r="F295" s="16" t="s">
        <v>3216</v>
      </c>
      <c r="G295" s="16"/>
      <c r="H295" s="16"/>
      <c r="I295" s="16"/>
      <c r="J295" s="16"/>
      <c r="K295" s="16"/>
      <c r="L295" s="16"/>
      <c r="M295" s="35"/>
      <c r="N295" s="43">
        <v>88</v>
      </c>
      <c r="O295" s="17" t="s">
        <v>100</v>
      </c>
      <c r="P295" s="44" t="s">
        <v>1373</v>
      </c>
      <c r="Q295" s="49"/>
      <c r="R295" s="18"/>
      <c r="S295" s="18"/>
      <c r="T295" s="50"/>
      <c r="U295" s="55"/>
      <c r="V295" s="19"/>
      <c r="W295" s="56">
        <v>620</v>
      </c>
      <c r="X295" s="61"/>
      <c r="Y295" s="20"/>
      <c r="Z295" s="20"/>
      <c r="AA295" s="20"/>
      <c r="AB295" s="20"/>
      <c r="AC295" s="20"/>
      <c r="AD295" s="20"/>
      <c r="AE295" s="20"/>
      <c r="AF295" s="20"/>
      <c r="AG295" s="20"/>
      <c r="AH295" s="20"/>
      <c r="AI295" s="20"/>
      <c r="AJ295" s="62" t="s">
        <v>73</v>
      </c>
      <c r="AK295" s="67"/>
      <c r="AL295" s="21"/>
      <c r="AM295" s="21"/>
      <c r="AN295" s="68" t="s">
        <v>851</v>
      </c>
      <c r="AO295" s="72"/>
      <c r="AP295" s="98" t="str" cm="1">
        <f t="array" aca="1" ref="AP295" ca="1">INDIRECT(ADDRESS(CELL("row", INDEX('Drugs properties'!$A:$A, MATCH($D295, 'Drugs properties'!$A:$A, 0), 0)), 2, 4, TRUE, "Drugs properties"))</f>
        <v>CC(C)NCC(C1=CC=C(C=C1)NS(=O)(=O)C)O</v>
      </c>
      <c r="AQ295" s="98" cm="1">
        <f t="array" aca="1" ref="AQ295" ca="1">INDIRECT(ADDRESS(CELL("row", INDEX('Drugs properties'!$A:$A, MATCH($D295, 'Drugs properties'!$A:$A, 0), 0)), 3, 4, TRUE, "Drugs properties"))</f>
        <v>272.36</v>
      </c>
      <c r="AR295" s="98" cm="1">
        <f t="array" aca="1" ref="AR295" ca="1">INDIRECT(ADDRESS(CELL("row", INDEX('Drugs properties'!$A:$A, MATCH($D295, 'Drugs properties'!$A:$A, 0), 0)), 4, 4, TRUE, "Drugs properties"))</f>
        <v>86.81</v>
      </c>
      <c r="AS295" s="98" cm="1">
        <f t="array" aca="1" ref="AS295" ca="1">INDIRECT(ADDRESS(CELL("row", INDEX('Drugs properties'!$A:$A, MATCH($D295, 'Drugs properties'!$A:$A, 0), 0)), 5, 4, TRUE, "Drugs properties"))</f>
        <v>1.03</v>
      </c>
      <c r="AT295" s="98" cm="1">
        <f t="array" aca="1" ref="AT295" ca="1">INDIRECT(ADDRESS(CELL("row", INDEX('Drugs properties'!$A:$A, MATCH($D295, 'Drugs properties'!$A:$A, 0), 0)), 6, 4, TRUE, "Drugs properties"))</f>
        <v>4</v>
      </c>
      <c r="AU295" s="98" cm="1">
        <f t="array" aca="1" ref="AU295" ca="1">INDIRECT(ADDRESS(CELL("row", INDEX('Drugs properties'!$A:$A, MATCH($D295, 'Drugs properties'!$A:$A, 0), 0)), 7, 4, TRUE, "Drugs properties"))</f>
        <v>3</v>
      </c>
      <c r="AV295" s="98" cm="1">
        <f t="array" aca="1" ref="AV295" ca="1">INDIRECT(ADDRESS(CELL("row", INDEX('Drugs properties'!$A:$A, MATCH($D295, 'Drugs properties'!$A:$A, 0), 0)), 8, 4, TRUE, "Drugs properties"))</f>
        <v>6</v>
      </c>
      <c r="AW295" s="98" cm="1">
        <f t="array" aca="1" ref="AW295" ca="1">INDIRECT(ADDRESS(CELL("row", INDEX('Drugs properties'!$A:$A, MATCH($D295, 'Drugs properties'!$A:$A, 0), 0)), 9, 4, TRUE, "Drugs properties"))</f>
        <v>18</v>
      </c>
      <c r="AX295" s="105" cm="1">
        <f t="array" aca="1" ref="AX295" ca="1">INDIRECT(ADDRESS(CELL("row", INDEX('Drugs properties'!$A:$A, MATCH($D295, 'Drugs properties'!$A:$A, 0), 0)), 11, 4, TRUE, "Drugs properties"))</f>
        <v>4950</v>
      </c>
      <c r="AY295" s="102" cm="1">
        <f t="array" aca="1" ref="AY295" ca="1">INDIRECT(ADDRESS(CELL("row", INDEX('Drugs properties'!$A:$A, MATCH($D295, 'Drugs properties'!$A:$A, 0), 0)), 12, 4, TRUE, "Drugs properties"))</f>
        <v>2201</v>
      </c>
      <c r="AZ295" s="102" cm="1">
        <f t="array" aca="1" ref="AZ295" ca="1">INDIRECT(ADDRESS(CELL("row", INDEX('Drugs properties'!$A:$A, MATCH($D295, 'Drugs properties'!$A:$A, 0), 0)), 13, 4, TRUE, "Drugs properties"))</f>
        <v>357</v>
      </c>
      <c r="BA295" s="109" cm="1">
        <f t="array" aca="1" ref="BA295" ca="1">INDIRECT(ADDRESS(CELL("row", INDEX('Drugs properties'!$A:$A, MATCH($D295, 'Drugs properties'!$A:$A, 0), 0)), 14, 4, TRUE, "Drugs properties"))</f>
        <v>34</v>
      </c>
    </row>
    <row r="296" spans="1:53" s="3" customFormat="1" ht="45" x14ac:dyDescent="0.25">
      <c r="A296" s="15">
        <v>294</v>
      </c>
      <c r="B296" s="15" t="s">
        <v>1290</v>
      </c>
      <c r="C296" s="32">
        <v>11989578</v>
      </c>
      <c r="D296" s="34" t="s">
        <v>2761</v>
      </c>
      <c r="E296" s="16">
        <v>100</v>
      </c>
      <c r="F296" s="16"/>
      <c r="G296" s="16"/>
      <c r="H296" s="16"/>
      <c r="I296" s="16"/>
      <c r="J296" s="16"/>
      <c r="K296" s="16"/>
      <c r="L296" s="16"/>
      <c r="M296" s="35"/>
      <c r="N296" s="43">
        <v>67</v>
      </c>
      <c r="O296" s="17" t="s">
        <v>96</v>
      </c>
      <c r="P296" s="44" t="s">
        <v>106</v>
      </c>
      <c r="Q296" s="49"/>
      <c r="R296" s="18"/>
      <c r="S296" s="18"/>
      <c r="T296" s="50"/>
      <c r="U296" s="55"/>
      <c r="V296" s="19"/>
      <c r="W296" s="56">
        <v>485</v>
      </c>
      <c r="X296" s="61"/>
      <c r="Y296" s="20"/>
      <c r="Z296" s="20"/>
      <c r="AA296" s="20"/>
      <c r="AB296" s="20"/>
      <c r="AC296" s="20"/>
      <c r="AD296" s="20"/>
      <c r="AE296" s="20"/>
      <c r="AF296" s="20"/>
      <c r="AG296" s="20"/>
      <c r="AH296" s="20"/>
      <c r="AI296" s="20"/>
      <c r="AJ296" s="62"/>
      <c r="AK296" s="67"/>
      <c r="AL296" s="21"/>
      <c r="AM296" s="21"/>
      <c r="AN296" s="68" t="s">
        <v>851</v>
      </c>
      <c r="AO296" s="72"/>
      <c r="AP296" s="98" t="str" cm="1">
        <f t="array" aca="1" ref="AP296" ca="1">INDIRECT(ADDRESS(CELL("row", INDEX('Drugs properties'!$A:$A, MATCH($D296, 'Drugs properties'!$A:$A, 0), 0)), 2, 4, TRUE, "Drugs properties"))</f>
        <v>C1=CC=C2C(=C1)NC3=CC=CC=C3S2</v>
      </c>
      <c r="AQ296" s="98" cm="1">
        <f t="array" aca="1" ref="AQ296" ca="1">INDIRECT(ADDRESS(CELL("row", INDEX('Drugs properties'!$A:$A, MATCH($D296, 'Drugs properties'!$A:$A, 0), 0)), 3, 4, TRUE, "Drugs properties"))</f>
        <v>199.27</v>
      </c>
      <c r="AR296" s="98" cm="1">
        <f t="array" aca="1" ref="AR296" ca="1">INDIRECT(ADDRESS(CELL("row", INDEX('Drugs properties'!$A:$A, MATCH($D296, 'Drugs properties'!$A:$A, 0), 0)), 4, 4, TRUE, "Drugs properties"))</f>
        <v>37.33</v>
      </c>
      <c r="AS296" s="98" cm="1">
        <f t="array" aca="1" ref="AS296" ca="1">INDIRECT(ADDRESS(CELL("row", INDEX('Drugs properties'!$A:$A, MATCH($D296, 'Drugs properties'!$A:$A, 0), 0)), 5, 4, TRUE, "Drugs properties"))</f>
        <v>3.32</v>
      </c>
      <c r="AT296" s="98" cm="1">
        <f t="array" aca="1" ref="AT296" ca="1">INDIRECT(ADDRESS(CELL("row", INDEX('Drugs properties'!$A:$A, MATCH($D296, 'Drugs properties'!$A:$A, 0), 0)), 6, 4, TRUE, "Drugs properties"))</f>
        <v>0</v>
      </c>
      <c r="AU296" s="98" cm="1">
        <f t="array" aca="1" ref="AU296" ca="1">INDIRECT(ADDRESS(CELL("row", INDEX('Drugs properties'!$A:$A, MATCH($D296, 'Drugs properties'!$A:$A, 0), 0)), 7, 4, TRUE, "Drugs properties"))</f>
        <v>1</v>
      </c>
      <c r="AV296" s="98" cm="1">
        <f t="array" aca="1" ref="AV296" ca="1">INDIRECT(ADDRESS(CELL("row", INDEX('Drugs properties'!$A:$A, MATCH($D296, 'Drugs properties'!$A:$A, 0), 0)), 8, 4, TRUE, "Drugs properties"))</f>
        <v>0</v>
      </c>
      <c r="AW296" s="98" cm="1">
        <f t="array" aca="1" ref="AW296" ca="1">INDIRECT(ADDRESS(CELL("row", INDEX('Drugs properties'!$A:$A, MATCH($D296, 'Drugs properties'!$A:$A, 0), 0)), 9, 4, TRUE, "Drugs properties"))</f>
        <v>14</v>
      </c>
      <c r="AX296" s="105" cm="1">
        <f t="array" aca="1" ref="AX296" ca="1">INDIRECT(ADDRESS(CELL("row", INDEX('Drugs properties'!$A:$A, MATCH($D296, 'Drugs properties'!$A:$A, 0), 0)), 11, 4, TRUE, "Drugs properties"))</f>
        <v>239</v>
      </c>
      <c r="AY296" s="102" cm="1">
        <f t="array" aca="1" ref="AY296" ca="1">INDIRECT(ADDRESS(CELL("row", INDEX('Drugs properties'!$A:$A, MATCH($D296, 'Drugs properties'!$A:$A, 0), 0)), 12, 4, TRUE, "Drugs properties"))</f>
        <v>54</v>
      </c>
      <c r="AZ296" s="102" cm="1">
        <f t="array" aca="1" ref="AZ296" ca="1">INDIRECT(ADDRESS(CELL("row", INDEX('Drugs properties'!$A:$A, MATCH($D296, 'Drugs properties'!$A:$A, 0), 0)), 13, 4, TRUE, "Drugs properties"))</f>
        <v>0</v>
      </c>
      <c r="BA296" s="109" cm="1">
        <f t="array" aca="1" ref="BA296" ca="1">INDIRECT(ADDRESS(CELL("row", INDEX('Drugs properties'!$A:$A, MATCH($D296, 'Drugs properties'!$A:$A, 0), 0)), 14, 4, TRUE, "Drugs properties"))</f>
        <v>0</v>
      </c>
    </row>
    <row r="297" spans="1:53" s="3" customFormat="1" ht="45" x14ac:dyDescent="0.25">
      <c r="A297" s="15">
        <v>295</v>
      </c>
      <c r="B297" s="15" t="s">
        <v>1290</v>
      </c>
      <c r="C297" s="32">
        <v>11989578</v>
      </c>
      <c r="D297" s="34" t="s">
        <v>2761</v>
      </c>
      <c r="E297" s="16">
        <v>100</v>
      </c>
      <c r="F297" s="16"/>
      <c r="G297" s="16"/>
      <c r="H297" s="16"/>
      <c r="I297" s="16"/>
      <c r="J297" s="16"/>
      <c r="K297" s="16"/>
      <c r="L297" s="16"/>
      <c r="M297" s="35"/>
      <c r="N297" s="43">
        <v>65</v>
      </c>
      <c r="O297" s="17" t="s">
        <v>100</v>
      </c>
      <c r="P297" s="44" t="s">
        <v>106</v>
      </c>
      <c r="Q297" s="49"/>
      <c r="R297" s="18"/>
      <c r="S297" s="18"/>
      <c r="T297" s="50"/>
      <c r="U297" s="55"/>
      <c r="V297" s="19"/>
      <c r="W297" s="56">
        <v>539</v>
      </c>
      <c r="X297" s="61"/>
      <c r="Y297" s="20"/>
      <c r="Z297" s="20"/>
      <c r="AA297" s="20"/>
      <c r="AB297" s="20"/>
      <c r="AC297" s="20" t="s">
        <v>1375</v>
      </c>
      <c r="AD297" s="20"/>
      <c r="AE297" s="20"/>
      <c r="AF297" s="20"/>
      <c r="AG297" s="20"/>
      <c r="AH297" s="20"/>
      <c r="AI297" s="20"/>
      <c r="AJ297" s="62"/>
      <c r="AK297" s="67"/>
      <c r="AL297" s="21"/>
      <c r="AM297" s="21"/>
      <c r="AN297" s="68" t="s">
        <v>851</v>
      </c>
      <c r="AO297" s="72"/>
      <c r="AP297" s="98" t="str" cm="1">
        <f t="array" aca="1" ref="AP297" ca="1">INDIRECT(ADDRESS(CELL("row", INDEX('Drugs properties'!$A:$A, MATCH($D297, 'Drugs properties'!$A:$A, 0), 0)), 2, 4, TRUE, "Drugs properties"))</f>
        <v>C1=CC=C2C(=C1)NC3=CC=CC=C3S2</v>
      </c>
      <c r="AQ297" s="98" cm="1">
        <f t="array" aca="1" ref="AQ297" ca="1">INDIRECT(ADDRESS(CELL("row", INDEX('Drugs properties'!$A:$A, MATCH($D297, 'Drugs properties'!$A:$A, 0), 0)), 3, 4, TRUE, "Drugs properties"))</f>
        <v>199.27</v>
      </c>
      <c r="AR297" s="98" cm="1">
        <f t="array" aca="1" ref="AR297" ca="1">INDIRECT(ADDRESS(CELL("row", INDEX('Drugs properties'!$A:$A, MATCH($D297, 'Drugs properties'!$A:$A, 0), 0)), 4, 4, TRUE, "Drugs properties"))</f>
        <v>37.33</v>
      </c>
      <c r="AS297" s="98" cm="1">
        <f t="array" aca="1" ref="AS297" ca="1">INDIRECT(ADDRESS(CELL("row", INDEX('Drugs properties'!$A:$A, MATCH($D297, 'Drugs properties'!$A:$A, 0), 0)), 5, 4, TRUE, "Drugs properties"))</f>
        <v>3.32</v>
      </c>
      <c r="AT297" s="98" cm="1">
        <f t="array" aca="1" ref="AT297" ca="1">INDIRECT(ADDRESS(CELL("row", INDEX('Drugs properties'!$A:$A, MATCH($D297, 'Drugs properties'!$A:$A, 0), 0)), 6, 4, TRUE, "Drugs properties"))</f>
        <v>0</v>
      </c>
      <c r="AU297" s="98" cm="1">
        <f t="array" aca="1" ref="AU297" ca="1">INDIRECT(ADDRESS(CELL("row", INDEX('Drugs properties'!$A:$A, MATCH($D297, 'Drugs properties'!$A:$A, 0), 0)), 7, 4, TRUE, "Drugs properties"))</f>
        <v>1</v>
      </c>
      <c r="AV297" s="98" cm="1">
        <f t="array" aca="1" ref="AV297" ca="1">INDIRECT(ADDRESS(CELL("row", INDEX('Drugs properties'!$A:$A, MATCH($D297, 'Drugs properties'!$A:$A, 0), 0)), 8, 4, TRUE, "Drugs properties"))</f>
        <v>0</v>
      </c>
      <c r="AW297" s="98" cm="1">
        <f t="array" aca="1" ref="AW297" ca="1">INDIRECT(ADDRESS(CELL("row", INDEX('Drugs properties'!$A:$A, MATCH($D297, 'Drugs properties'!$A:$A, 0), 0)), 9, 4, TRUE, "Drugs properties"))</f>
        <v>14</v>
      </c>
      <c r="AX297" s="105" cm="1">
        <f t="array" aca="1" ref="AX297" ca="1">INDIRECT(ADDRESS(CELL("row", INDEX('Drugs properties'!$A:$A, MATCH($D297, 'Drugs properties'!$A:$A, 0), 0)), 11, 4, TRUE, "Drugs properties"))</f>
        <v>239</v>
      </c>
      <c r="AY297" s="102" cm="1">
        <f t="array" aca="1" ref="AY297" ca="1">INDIRECT(ADDRESS(CELL("row", INDEX('Drugs properties'!$A:$A, MATCH($D297, 'Drugs properties'!$A:$A, 0), 0)), 12, 4, TRUE, "Drugs properties"))</f>
        <v>54</v>
      </c>
      <c r="AZ297" s="102" cm="1">
        <f t="array" aca="1" ref="AZ297" ca="1">INDIRECT(ADDRESS(CELL("row", INDEX('Drugs properties'!$A:$A, MATCH($D297, 'Drugs properties'!$A:$A, 0), 0)), 13, 4, TRUE, "Drugs properties"))</f>
        <v>0</v>
      </c>
      <c r="BA297" s="109" cm="1">
        <f t="array" aca="1" ref="BA297" ca="1">INDIRECT(ADDRESS(CELL("row", INDEX('Drugs properties'!$A:$A, MATCH($D297, 'Drugs properties'!$A:$A, 0), 0)), 14, 4, TRUE, "Drugs properties"))</f>
        <v>0</v>
      </c>
    </row>
    <row r="298" spans="1:53" s="3" customFormat="1" ht="60" x14ac:dyDescent="0.25">
      <c r="A298" s="15">
        <v>296</v>
      </c>
      <c r="B298" s="15" t="s">
        <v>1290</v>
      </c>
      <c r="C298" s="32">
        <v>11989578</v>
      </c>
      <c r="D298" s="34" t="s">
        <v>54</v>
      </c>
      <c r="E298" s="16">
        <v>1200</v>
      </c>
      <c r="F298" s="16"/>
      <c r="G298" s="16"/>
      <c r="H298" s="16" t="s">
        <v>494</v>
      </c>
      <c r="I298" s="16">
        <v>6.25E-2</v>
      </c>
      <c r="J298" s="16"/>
      <c r="K298" s="16"/>
      <c r="L298" s="16"/>
      <c r="M298" s="35"/>
      <c r="N298" s="43">
        <v>61</v>
      </c>
      <c r="O298" s="17" t="s">
        <v>96</v>
      </c>
      <c r="P298" s="44" t="s">
        <v>1373</v>
      </c>
      <c r="Q298" s="49"/>
      <c r="R298" s="18"/>
      <c r="S298" s="18"/>
      <c r="T298" s="50"/>
      <c r="U298" s="55"/>
      <c r="V298" s="19"/>
      <c r="W298" s="56" t="s">
        <v>1234</v>
      </c>
      <c r="X298" s="61"/>
      <c r="Y298" s="20"/>
      <c r="Z298" s="20"/>
      <c r="AA298" s="20"/>
      <c r="AB298" s="20"/>
      <c r="AC298" s="20"/>
      <c r="AD298" s="20"/>
      <c r="AE298" s="20"/>
      <c r="AF298" s="20"/>
      <c r="AG298" s="20"/>
      <c r="AH298" s="20"/>
      <c r="AI298" s="20"/>
      <c r="AJ298" s="62"/>
      <c r="AK298" s="67"/>
      <c r="AL298" s="21"/>
      <c r="AM298" s="21"/>
      <c r="AN298" s="68" t="s">
        <v>851</v>
      </c>
      <c r="AO298" s="72"/>
      <c r="AP298" s="98" t="str" cm="1">
        <f t="array" aca="1" ref="AP298" ca="1">INDIRECT(ADDRESS(CELL("row", INDEX('Drugs properties'!$A:$A, MATCH($D298, 'Drugs properties'!$A:$A, 0), 0)), 2, 4, TRUE, "Drugs properties"))</f>
        <v>COC1=CC2=C(C=CN=C2C=C1)C(C3CC4CCN3CC4C=C)O</v>
      </c>
      <c r="AQ298" s="98" cm="1">
        <f t="array" aca="1" ref="AQ298" ca="1">INDIRECT(ADDRESS(CELL("row", INDEX('Drugs properties'!$A:$A, MATCH($D298, 'Drugs properties'!$A:$A, 0), 0)), 3, 4, TRUE, "Drugs properties"))</f>
        <v>324.42</v>
      </c>
      <c r="AR298" s="98" cm="1">
        <f t="array" aca="1" ref="AR298" ca="1">INDIRECT(ADDRESS(CELL("row", INDEX('Drugs properties'!$A:$A, MATCH($D298, 'Drugs properties'!$A:$A, 0), 0)), 4, 4, TRUE, "Drugs properties"))</f>
        <v>45.59</v>
      </c>
      <c r="AS298" s="98" cm="1">
        <f t="array" aca="1" ref="AS298" ca="1">INDIRECT(ADDRESS(CELL("row", INDEX('Drugs properties'!$A:$A, MATCH($D298, 'Drugs properties'!$A:$A, 0), 0)), 5, 4, TRUE, "Drugs properties"))</f>
        <v>2.81</v>
      </c>
      <c r="AT298" s="98" cm="1">
        <f t="array" aca="1" ref="AT298" ca="1">INDIRECT(ADDRESS(CELL("row", INDEX('Drugs properties'!$A:$A, MATCH($D298, 'Drugs properties'!$A:$A, 0), 0)), 6, 4, TRUE, "Drugs properties"))</f>
        <v>4</v>
      </c>
      <c r="AU298" s="98" cm="1">
        <f t="array" aca="1" ref="AU298" ca="1">INDIRECT(ADDRESS(CELL("row", INDEX('Drugs properties'!$A:$A, MATCH($D298, 'Drugs properties'!$A:$A, 0), 0)), 7, 4, TRUE, "Drugs properties"))</f>
        <v>1</v>
      </c>
      <c r="AV298" s="98" cm="1">
        <f t="array" aca="1" ref="AV298" ca="1">INDIRECT(ADDRESS(CELL("row", INDEX('Drugs properties'!$A:$A, MATCH($D298, 'Drugs properties'!$A:$A, 0), 0)), 8, 4, TRUE, "Drugs properties"))</f>
        <v>4</v>
      </c>
      <c r="AW298" s="98" cm="1">
        <f t="array" aca="1" ref="AW298" ca="1">INDIRECT(ADDRESS(CELL("row", INDEX('Drugs properties'!$A:$A, MATCH($D298, 'Drugs properties'!$A:$A, 0), 0)), 9, 4, TRUE, "Drugs properties"))</f>
        <v>24</v>
      </c>
      <c r="AX298" s="105" cm="1">
        <f t="array" aca="1" ref="AX298" ca="1">INDIRECT(ADDRESS(CELL("row", INDEX('Drugs properties'!$A:$A, MATCH($D298, 'Drugs properties'!$A:$A, 0), 0)), 11, 4, TRUE, "Drugs properties"))</f>
        <v>819</v>
      </c>
      <c r="AY298" s="102" cm="1">
        <f t="array" aca="1" ref="AY298" ca="1">INDIRECT(ADDRESS(CELL("row", INDEX('Drugs properties'!$A:$A, MATCH($D298, 'Drugs properties'!$A:$A, 0), 0)), 12, 4, TRUE, "Drugs properties"))</f>
        <v>189</v>
      </c>
      <c r="AZ298" s="102" cm="1">
        <f t="array" aca="1" ref="AZ298" ca="1">INDIRECT(ADDRESS(CELL("row", INDEX('Drugs properties'!$A:$A, MATCH($D298, 'Drugs properties'!$A:$A, 0), 0)), 13, 4, TRUE, "Drugs properties"))</f>
        <v>23</v>
      </c>
      <c r="BA298" s="109" cm="1">
        <f t="array" aca="1" ref="BA298" ca="1">INDIRECT(ADDRESS(CELL("row", INDEX('Drugs properties'!$A:$A, MATCH($D298, 'Drugs properties'!$A:$A, 0), 0)), 14, 4, TRUE, "Drugs properties"))</f>
        <v>4</v>
      </c>
    </row>
    <row r="299" spans="1:53" s="3" customFormat="1" ht="75" x14ac:dyDescent="0.25">
      <c r="A299" s="15">
        <v>297</v>
      </c>
      <c r="B299" s="15" t="s">
        <v>1290</v>
      </c>
      <c r="C299" s="32">
        <v>11989578</v>
      </c>
      <c r="D299" s="34" t="s">
        <v>187</v>
      </c>
      <c r="E299" s="16" t="s">
        <v>911</v>
      </c>
      <c r="F299" s="16"/>
      <c r="G299" s="16"/>
      <c r="H299" s="16"/>
      <c r="I299" s="16"/>
      <c r="J299" s="16"/>
      <c r="K299" s="16"/>
      <c r="L299" s="16"/>
      <c r="M299" s="35"/>
      <c r="N299" s="43">
        <v>67</v>
      </c>
      <c r="O299" s="17" t="s">
        <v>100</v>
      </c>
      <c r="P299" s="44" t="s">
        <v>895</v>
      </c>
      <c r="Q299" s="49"/>
      <c r="R299" s="18"/>
      <c r="S299" s="18"/>
      <c r="T299" s="50"/>
      <c r="U299" s="55"/>
      <c r="V299" s="19"/>
      <c r="W299" s="56">
        <v>594</v>
      </c>
      <c r="X299" s="61"/>
      <c r="Y299" s="20"/>
      <c r="Z299" s="20"/>
      <c r="AA299" s="20"/>
      <c r="AB299" s="20"/>
      <c r="AC299" s="20"/>
      <c r="AD299" s="20"/>
      <c r="AE299" s="20"/>
      <c r="AF299" s="20"/>
      <c r="AG299" s="20"/>
      <c r="AH299" s="20"/>
      <c r="AI299" s="20"/>
      <c r="AJ299" s="62"/>
      <c r="AK299" s="67"/>
      <c r="AL299" s="21"/>
      <c r="AM299" s="21"/>
      <c r="AN299" s="68" t="s">
        <v>851</v>
      </c>
      <c r="AO299" s="72"/>
      <c r="AP299" s="98" t="str" cm="1">
        <f t="array" aca="1" ref="AP299" ca="1">INDIRECT(ADDRESS(CELL("row", INDEX('Drugs properties'!$A:$A, MATCH($D299, 'Drugs properties'!$A:$A, 0), 0)), 2, 4, TRUE, "Drugs properties"))</f>
        <v>COC1=CC=C(C=C1)CCN2CCC(CC2)NC3=NC4=CC=CC=C4N3CC5=CC=C(C=C5)F</v>
      </c>
      <c r="AQ299" s="98" cm="1">
        <f t="array" aca="1" ref="AQ299" ca="1">INDIRECT(ADDRESS(CELL("row", INDEX('Drugs properties'!$A:$A, MATCH($D299, 'Drugs properties'!$A:$A, 0), 0)), 3, 4, TRUE, "Drugs properties"))</f>
        <v>458.57</v>
      </c>
      <c r="AR299" s="98" cm="1">
        <f t="array" aca="1" ref="AR299" ca="1">INDIRECT(ADDRESS(CELL("row", INDEX('Drugs properties'!$A:$A, MATCH($D299, 'Drugs properties'!$A:$A, 0), 0)), 4, 4, TRUE, "Drugs properties"))</f>
        <v>42.32</v>
      </c>
      <c r="AS299" s="98" cm="1">
        <f t="array" aca="1" ref="AS299" ca="1">INDIRECT(ADDRESS(CELL("row", INDEX('Drugs properties'!$A:$A, MATCH($D299, 'Drugs properties'!$A:$A, 0), 0)), 5, 4, TRUE, "Drugs properties"))</f>
        <v>5</v>
      </c>
      <c r="AT299" s="98" cm="1">
        <f t="array" aca="1" ref="AT299" ca="1">INDIRECT(ADDRESS(CELL("row", INDEX('Drugs properties'!$A:$A, MATCH($D299, 'Drugs properties'!$A:$A, 0), 0)), 6, 4, TRUE, "Drugs properties"))</f>
        <v>4</v>
      </c>
      <c r="AU299" s="98" cm="1">
        <f t="array" aca="1" ref="AU299" ca="1">INDIRECT(ADDRESS(CELL("row", INDEX('Drugs properties'!$A:$A, MATCH($D299, 'Drugs properties'!$A:$A, 0), 0)), 7, 4, TRUE, "Drugs properties"))</f>
        <v>1</v>
      </c>
      <c r="AV299" s="98" cm="1">
        <f t="array" aca="1" ref="AV299" ca="1">INDIRECT(ADDRESS(CELL("row", INDEX('Drugs properties'!$A:$A, MATCH($D299, 'Drugs properties'!$A:$A, 0), 0)), 8, 4, TRUE, "Drugs properties"))</f>
        <v>8</v>
      </c>
      <c r="AW299" s="98" cm="1">
        <f t="array" aca="1" ref="AW299" ca="1">INDIRECT(ADDRESS(CELL("row", INDEX('Drugs properties'!$A:$A, MATCH($D299, 'Drugs properties'!$A:$A, 0), 0)), 9, 4, TRUE, "Drugs properties"))</f>
        <v>34</v>
      </c>
      <c r="AX299" s="105" cm="1">
        <f t="array" aca="1" ref="AX299" ca="1">INDIRECT(ADDRESS(CELL("row", INDEX('Drugs properties'!$A:$A, MATCH($D299, 'Drugs properties'!$A:$A, 0), 0)), 11, 4, TRUE, "Drugs properties"))</f>
        <v>1786</v>
      </c>
      <c r="AY299" s="102" cm="1">
        <f t="array" aca="1" ref="AY299" ca="1">INDIRECT(ADDRESS(CELL("row", INDEX('Drugs properties'!$A:$A, MATCH($D299, 'Drugs properties'!$A:$A, 0), 0)), 12, 4, TRUE, "Drugs properties"))</f>
        <v>363</v>
      </c>
      <c r="AZ299" s="102" cm="1">
        <f t="array" aca="1" ref="AZ299" ca="1">INDIRECT(ADDRESS(CELL("row", INDEX('Drugs properties'!$A:$A, MATCH($D299, 'Drugs properties'!$A:$A, 0), 0)), 13, 4, TRUE, "Drugs properties"))</f>
        <v>21</v>
      </c>
      <c r="BA299" s="109" cm="1">
        <f t="array" aca="1" ref="BA299" ca="1">INDIRECT(ADDRESS(CELL("row", INDEX('Drugs properties'!$A:$A, MATCH($D299, 'Drugs properties'!$A:$A, 0), 0)), 14, 4, TRUE, "Drugs properties"))</f>
        <v>2</v>
      </c>
    </row>
    <row r="300" spans="1:53" s="3" customFormat="1" ht="75" x14ac:dyDescent="0.25">
      <c r="A300" s="15">
        <v>298</v>
      </c>
      <c r="B300" s="15" t="s">
        <v>1291</v>
      </c>
      <c r="C300" s="32">
        <v>18294935</v>
      </c>
      <c r="D300" s="34" t="s">
        <v>69</v>
      </c>
      <c r="E300" s="16"/>
      <c r="F300" s="16" t="s">
        <v>1384</v>
      </c>
      <c r="G300" s="16" t="s">
        <v>26</v>
      </c>
      <c r="H300" s="16" t="s">
        <v>1381</v>
      </c>
      <c r="I300" s="90" t="s">
        <v>3357</v>
      </c>
      <c r="J300" s="16" t="s">
        <v>1383</v>
      </c>
      <c r="K300" s="16" t="s">
        <v>1382</v>
      </c>
      <c r="L300" s="16"/>
      <c r="M300" s="35"/>
      <c r="N300" s="43">
        <v>72</v>
      </c>
      <c r="O300" s="17" t="s">
        <v>100</v>
      </c>
      <c r="P300" s="44" t="s">
        <v>1380</v>
      </c>
      <c r="Q300" s="49"/>
      <c r="R300" s="18"/>
      <c r="S300" s="18"/>
      <c r="T300" s="50"/>
      <c r="U300" s="55"/>
      <c r="V300" s="19"/>
      <c r="W300" s="56" t="s">
        <v>1385</v>
      </c>
      <c r="X300" s="61"/>
      <c r="Y300" s="20"/>
      <c r="Z300" s="20"/>
      <c r="AA300" s="20"/>
      <c r="AB300" s="20">
        <v>144</v>
      </c>
      <c r="AC300" s="20">
        <v>4</v>
      </c>
      <c r="AD300" s="20">
        <v>1.35</v>
      </c>
      <c r="AE300" s="20">
        <f>9.3/2</f>
        <v>4.6500000000000004</v>
      </c>
      <c r="AF300" s="20"/>
      <c r="AG300" s="20"/>
      <c r="AH300" s="20"/>
      <c r="AI300" s="20">
        <f>0.44*1000</f>
        <v>440</v>
      </c>
      <c r="AJ300" s="62">
        <v>0.88</v>
      </c>
      <c r="AK300" s="67" t="s">
        <v>1386</v>
      </c>
      <c r="AL300" s="21"/>
      <c r="AM300" s="81" t="s">
        <v>482</v>
      </c>
      <c r="AN300" s="68"/>
      <c r="AO300" s="72"/>
      <c r="AP300" s="98" t="str" cm="1">
        <f t="array" aca="1" ref="AP300" ca="1">INDIRECT(ADDRESS(CELL("row", INDEX('Drugs properties'!$A:$A, MATCH($D300, 'Drugs properties'!$A:$A, 0), 0)), 2, 4, TRUE, "Drugs properties"))</f>
        <v>CCCCC1=C(C2=CC=CC=C2O1)C(=O)C3=CC(=C(C(=C3)I)OCCN(CC)CC)I</v>
      </c>
      <c r="AQ300" s="98" cm="1">
        <f t="array" aca="1" ref="AQ300" ca="1">INDIRECT(ADDRESS(CELL("row", INDEX('Drugs properties'!$A:$A, MATCH($D300, 'Drugs properties'!$A:$A, 0), 0)), 3, 4, TRUE, "Drugs properties"))</f>
        <v>645.30999999999995</v>
      </c>
      <c r="AR300" s="98" cm="1">
        <f t="array" aca="1" ref="AR300" ca="1">INDIRECT(ADDRESS(CELL("row", INDEX('Drugs properties'!$A:$A, MATCH($D300, 'Drugs properties'!$A:$A, 0), 0)), 4, 4, TRUE, "Drugs properties"))</f>
        <v>42.68</v>
      </c>
      <c r="AS300" s="98" cm="1">
        <f t="array" aca="1" ref="AS300" ca="1">INDIRECT(ADDRESS(CELL("row", INDEX('Drugs properties'!$A:$A, MATCH($D300, 'Drugs properties'!$A:$A, 0), 0)), 5, 4, TRUE, "Drugs properties"))</f>
        <v>6.49</v>
      </c>
      <c r="AT300" s="98" cm="1">
        <f t="array" aca="1" ref="AT300" ca="1">INDIRECT(ADDRESS(CELL("row", INDEX('Drugs properties'!$A:$A, MATCH($D300, 'Drugs properties'!$A:$A, 0), 0)), 6, 4, TRUE, "Drugs properties"))</f>
        <v>4</v>
      </c>
      <c r="AU300" s="98" cm="1">
        <f t="array" aca="1" ref="AU300" ca="1">INDIRECT(ADDRESS(CELL("row", INDEX('Drugs properties'!$A:$A, MATCH($D300, 'Drugs properties'!$A:$A, 0), 0)), 7, 4, TRUE, "Drugs properties"))</f>
        <v>0</v>
      </c>
      <c r="AV300" s="98" cm="1">
        <f t="array" aca="1" ref="AV300" ca="1">INDIRECT(ADDRESS(CELL("row", INDEX('Drugs properties'!$A:$A, MATCH($D300, 'Drugs properties'!$A:$A, 0), 0)), 8, 4, TRUE, "Drugs properties"))</f>
        <v>11</v>
      </c>
      <c r="AW300" s="98" cm="1">
        <f t="array" aca="1" ref="AW300" ca="1">INDIRECT(ADDRESS(CELL("row", INDEX('Drugs properties'!$A:$A, MATCH($D300, 'Drugs properties'!$A:$A, 0), 0)), 9, 4, TRUE, "Drugs properties"))</f>
        <v>31</v>
      </c>
      <c r="AX300" s="105" cm="1">
        <f t="array" aca="1" ref="AX300" ca="1">INDIRECT(ADDRESS(CELL("row", INDEX('Drugs properties'!$A:$A, MATCH($D300, 'Drugs properties'!$A:$A, 0), 0)), 11, 4, TRUE, "Drugs properties"))</f>
        <v>33532</v>
      </c>
      <c r="AY300" s="102" cm="1">
        <f t="array" aca="1" ref="AY300" ca="1">INDIRECT(ADDRESS(CELL("row", INDEX('Drugs properties'!$A:$A, MATCH($D300, 'Drugs properties'!$A:$A, 0), 0)), 12, 4, TRUE, "Drugs properties"))</f>
        <v>9543</v>
      </c>
      <c r="AZ300" s="102" cm="1">
        <f t="array" aca="1" ref="AZ300" ca="1">INDIRECT(ADDRESS(CELL("row", INDEX('Drugs properties'!$A:$A, MATCH($D300, 'Drugs properties'!$A:$A, 0), 0)), 13, 4, TRUE, "Drugs properties"))</f>
        <v>845</v>
      </c>
      <c r="BA300" s="109" cm="1">
        <f t="array" aca="1" ref="BA300" ca="1">INDIRECT(ADDRESS(CELL("row", INDEX('Drugs properties'!$A:$A, MATCH($D300, 'Drugs properties'!$A:$A, 0), 0)), 14, 4, TRUE, "Drugs properties"))</f>
        <v>56</v>
      </c>
    </row>
    <row r="301" spans="1:53" s="3" customFormat="1" ht="90" x14ac:dyDescent="0.25">
      <c r="A301" s="15">
        <v>299</v>
      </c>
      <c r="B301" s="15" t="s">
        <v>1292</v>
      </c>
      <c r="C301" s="32">
        <v>14579055</v>
      </c>
      <c r="D301" s="34" t="s">
        <v>69</v>
      </c>
      <c r="E301" s="16">
        <v>600</v>
      </c>
      <c r="F301" s="16"/>
      <c r="G301" s="16"/>
      <c r="H301" s="16" t="s">
        <v>1387</v>
      </c>
      <c r="I301" s="16" t="s">
        <v>2178</v>
      </c>
      <c r="J301" s="16"/>
      <c r="K301" s="16"/>
      <c r="L301" s="16"/>
      <c r="M301" s="35"/>
      <c r="N301" s="43">
        <v>69</v>
      </c>
      <c r="O301" s="17" t="s">
        <v>100</v>
      </c>
      <c r="P301" s="44" t="s">
        <v>1389</v>
      </c>
      <c r="Q301" s="49"/>
      <c r="R301" s="18"/>
      <c r="S301" s="18"/>
      <c r="T301" s="50"/>
      <c r="U301" s="55"/>
      <c r="V301" s="19">
        <v>700</v>
      </c>
      <c r="W301" s="56">
        <v>614</v>
      </c>
      <c r="X301" s="61"/>
      <c r="Y301" s="20"/>
      <c r="Z301" s="20">
        <f>1.9*1000</f>
        <v>1900</v>
      </c>
      <c r="AA301" s="20"/>
      <c r="AB301" s="20"/>
      <c r="AC301" s="20">
        <v>3.9</v>
      </c>
      <c r="AD301" s="20"/>
      <c r="AE301" s="20"/>
      <c r="AF301" s="20"/>
      <c r="AG301" s="20"/>
      <c r="AH301" s="20"/>
      <c r="AI301" s="20"/>
      <c r="AJ301" s="62"/>
      <c r="AK301" s="67" t="s">
        <v>1388</v>
      </c>
      <c r="AL301" s="21"/>
      <c r="AM301" s="21">
        <v>465</v>
      </c>
      <c r="AN301" s="68"/>
      <c r="AO301" s="72"/>
      <c r="AP301" s="98" t="str" cm="1">
        <f t="array" aca="1" ref="AP301" ca="1">INDIRECT(ADDRESS(CELL("row", INDEX('Drugs properties'!$A:$A, MATCH($D301, 'Drugs properties'!$A:$A, 0), 0)), 2, 4, TRUE, "Drugs properties"))</f>
        <v>CCCCC1=C(C2=CC=CC=C2O1)C(=O)C3=CC(=C(C(=C3)I)OCCN(CC)CC)I</v>
      </c>
      <c r="AQ301" s="98" cm="1">
        <f t="array" aca="1" ref="AQ301" ca="1">INDIRECT(ADDRESS(CELL("row", INDEX('Drugs properties'!$A:$A, MATCH($D301, 'Drugs properties'!$A:$A, 0), 0)), 3, 4, TRUE, "Drugs properties"))</f>
        <v>645.30999999999995</v>
      </c>
      <c r="AR301" s="98" cm="1">
        <f t="array" aca="1" ref="AR301" ca="1">INDIRECT(ADDRESS(CELL("row", INDEX('Drugs properties'!$A:$A, MATCH($D301, 'Drugs properties'!$A:$A, 0), 0)), 4, 4, TRUE, "Drugs properties"))</f>
        <v>42.68</v>
      </c>
      <c r="AS301" s="98" cm="1">
        <f t="array" aca="1" ref="AS301" ca="1">INDIRECT(ADDRESS(CELL("row", INDEX('Drugs properties'!$A:$A, MATCH($D301, 'Drugs properties'!$A:$A, 0), 0)), 5, 4, TRUE, "Drugs properties"))</f>
        <v>6.49</v>
      </c>
      <c r="AT301" s="98" cm="1">
        <f t="array" aca="1" ref="AT301" ca="1">INDIRECT(ADDRESS(CELL("row", INDEX('Drugs properties'!$A:$A, MATCH($D301, 'Drugs properties'!$A:$A, 0), 0)), 6, 4, TRUE, "Drugs properties"))</f>
        <v>4</v>
      </c>
      <c r="AU301" s="98" cm="1">
        <f t="array" aca="1" ref="AU301" ca="1">INDIRECT(ADDRESS(CELL("row", INDEX('Drugs properties'!$A:$A, MATCH($D301, 'Drugs properties'!$A:$A, 0), 0)), 7, 4, TRUE, "Drugs properties"))</f>
        <v>0</v>
      </c>
      <c r="AV301" s="98" cm="1">
        <f t="array" aca="1" ref="AV301" ca="1">INDIRECT(ADDRESS(CELL("row", INDEX('Drugs properties'!$A:$A, MATCH($D301, 'Drugs properties'!$A:$A, 0), 0)), 8, 4, TRUE, "Drugs properties"))</f>
        <v>11</v>
      </c>
      <c r="AW301" s="98" cm="1">
        <f t="array" aca="1" ref="AW301" ca="1">INDIRECT(ADDRESS(CELL("row", INDEX('Drugs properties'!$A:$A, MATCH($D301, 'Drugs properties'!$A:$A, 0), 0)), 9, 4, TRUE, "Drugs properties"))</f>
        <v>31</v>
      </c>
      <c r="AX301" s="105" cm="1">
        <f t="array" aca="1" ref="AX301" ca="1">INDIRECT(ADDRESS(CELL("row", INDEX('Drugs properties'!$A:$A, MATCH($D301, 'Drugs properties'!$A:$A, 0), 0)), 11, 4, TRUE, "Drugs properties"))</f>
        <v>33532</v>
      </c>
      <c r="AY301" s="102" cm="1">
        <f t="array" aca="1" ref="AY301" ca="1">INDIRECT(ADDRESS(CELL("row", INDEX('Drugs properties'!$A:$A, MATCH($D301, 'Drugs properties'!$A:$A, 0), 0)), 12, 4, TRUE, "Drugs properties"))</f>
        <v>9543</v>
      </c>
      <c r="AZ301" s="102" cm="1">
        <f t="array" aca="1" ref="AZ301" ca="1">INDIRECT(ADDRESS(CELL("row", INDEX('Drugs properties'!$A:$A, MATCH($D301, 'Drugs properties'!$A:$A, 0), 0)), 13, 4, TRUE, "Drugs properties"))</f>
        <v>845</v>
      </c>
      <c r="BA301" s="109" cm="1">
        <f t="array" aca="1" ref="BA301" ca="1">INDIRECT(ADDRESS(CELL("row", INDEX('Drugs properties'!$A:$A, MATCH($D301, 'Drugs properties'!$A:$A, 0), 0)), 14, 4, TRUE, "Drugs properties"))</f>
        <v>56</v>
      </c>
    </row>
    <row r="302" spans="1:53" s="3" customFormat="1" ht="135" x14ac:dyDescent="0.25">
      <c r="A302" s="15">
        <v>300</v>
      </c>
      <c r="B302" s="15" t="s">
        <v>1293</v>
      </c>
      <c r="C302" s="32">
        <v>24424337</v>
      </c>
      <c r="D302" s="34" t="s">
        <v>1769</v>
      </c>
      <c r="E302" s="16">
        <f>375*2</f>
        <v>750</v>
      </c>
      <c r="F302" s="16" t="s">
        <v>1390</v>
      </c>
      <c r="G302" s="16"/>
      <c r="H302" s="16" t="s">
        <v>77</v>
      </c>
      <c r="I302" s="16"/>
      <c r="J302" s="16"/>
      <c r="K302" s="16" t="s">
        <v>26</v>
      </c>
      <c r="L302" s="16"/>
      <c r="M302" s="35"/>
      <c r="N302" s="43">
        <v>78</v>
      </c>
      <c r="O302" s="17" t="s">
        <v>100</v>
      </c>
      <c r="P302" s="44" t="s">
        <v>1391</v>
      </c>
      <c r="Q302" s="49"/>
      <c r="R302" s="18"/>
      <c r="S302" s="18"/>
      <c r="T302" s="50"/>
      <c r="U302" s="55"/>
      <c r="V302" s="19"/>
      <c r="W302" s="56">
        <v>580</v>
      </c>
      <c r="X302" s="61"/>
      <c r="Y302" s="20"/>
      <c r="Z302" s="20"/>
      <c r="AA302" s="20"/>
      <c r="AB302" s="20"/>
      <c r="AC302" s="20"/>
      <c r="AD302" s="20"/>
      <c r="AE302" s="20"/>
      <c r="AF302" s="20"/>
      <c r="AG302" s="20"/>
      <c r="AH302" s="20"/>
      <c r="AI302" s="20"/>
      <c r="AJ302" s="62"/>
      <c r="AK302" s="67" t="s">
        <v>1392</v>
      </c>
      <c r="AL302" s="21"/>
      <c r="AM302" s="21" t="s">
        <v>73</v>
      </c>
      <c r="AN302" s="68"/>
      <c r="AO302" s="72"/>
      <c r="AP302" s="98" t="str" cm="1">
        <f t="array" aca="1" ref="AP302" ca="1">INDIRECT(ADDRESS(CELL("row", INDEX('Drugs properties'!$A:$A, MATCH($D302, 'Drugs properties'!$A:$A, 0), 0)), 2, 4, TRUE, "Drugs properties"))</f>
        <v>CC1=C(C(=CC=C1)C)NC(=O)CN2CCN(CC2)CC(COC3=CC=CC=C3OC)O</v>
      </c>
      <c r="AQ302" s="98" cm="1">
        <f t="array" aca="1" ref="AQ302" ca="1">INDIRECT(ADDRESS(CELL("row", INDEX('Drugs properties'!$A:$A, MATCH($D302, 'Drugs properties'!$A:$A, 0), 0)), 3, 4, TRUE, "Drugs properties"))</f>
        <v>427.54</v>
      </c>
      <c r="AR302" s="98" cm="1">
        <f t="array" aca="1" ref="AR302" ca="1">INDIRECT(ADDRESS(CELL("row", INDEX('Drugs properties'!$A:$A, MATCH($D302, 'Drugs properties'!$A:$A, 0), 0)), 4, 4, TRUE, "Drugs properties"))</f>
        <v>74.27</v>
      </c>
      <c r="AS302" s="98" cm="1">
        <f t="array" aca="1" ref="AS302" ca="1">INDIRECT(ADDRESS(CELL("row", INDEX('Drugs properties'!$A:$A, MATCH($D302, 'Drugs properties'!$A:$A, 0), 0)), 5, 4, TRUE, "Drugs properties"))</f>
        <v>2.41</v>
      </c>
      <c r="AT302" s="98" cm="1">
        <f t="array" aca="1" ref="AT302" ca="1">INDIRECT(ADDRESS(CELL("row", INDEX('Drugs properties'!$A:$A, MATCH($D302, 'Drugs properties'!$A:$A, 0), 0)), 6, 4, TRUE, "Drugs properties"))</f>
        <v>6</v>
      </c>
      <c r="AU302" s="98" cm="1">
        <f t="array" aca="1" ref="AU302" ca="1">INDIRECT(ADDRESS(CELL("row", INDEX('Drugs properties'!$A:$A, MATCH($D302, 'Drugs properties'!$A:$A, 0), 0)), 7, 4, TRUE, "Drugs properties"))</f>
        <v>2</v>
      </c>
      <c r="AV302" s="98" cm="1">
        <f t="array" aca="1" ref="AV302" ca="1">INDIRECT(ADDRESS(CELL("row", INDEX('Drugs properties'!$A:$A, MATCH($D302, 'Drugs properties'!$A:$A, 0), 0)), 8, 4, TRUE, "Drugs properties"))</f>
        <v>10</v>
      </c>
      <c r="AW302" s="98" cm="1">
        <f t="array" aca="1" ref="AW302" ca="1">INDIRECT(ADDRESS(CELL("row", INDEX('Drugs properties'!$A:$A, MATCH($D302, 'Drugs properties'!$A:$A, 0), 0)), 9, 4, TRUE, "Drugs properties"))</f>
        <v>31</v>
      </c>
      <c r="AX302" s="105" cm="1">
        <f t="array" aca="1" ref="AX302" ca="1">INDIRECT(ADDRESS(CELL("row", INDEX('Drugs properties'!$A:$A, MATCH($D302, 'Drugs properties'!$A:$A, 0), 0)), 11, 4, TRUE, "Drugs properties"))</f>
        <v>18335</v>
      </c>
      <c r="AY302" s="102" cm="1">
        <f t="array" aca="1" ref="AY302" ca="1">INDIRECT(ADDRESS(CELL("row", INDEX('Drugs properties'!$A:$A, MATCH($D302, 'Drugs properties'!$A:$A, 0), 0)), 12, 4, TRUE, "Drugs properties"))</f>
        <v>2536</v>
      </c>
      <c r="AZ302" s="102" cm="1">
        <f t="array" aca="1" ref="AZ302" ca="1">INDIRECT(ADDRESS(CELL("row", INDEX('Drugs properties'!$A:$A, MATCH($D302, 'Drugs properties'!$A:$A, 0), 0)), 13, 4, TRUE, "Drugs properties"))</f>
        <v>58</v>
      </c>
      <c r="BA302" s="109" cm="1">
        <f t="array" aca="1" ref="BA302" ca="1">INDIRECT(ADDRESS(CELL("row", INDEX('Drugs properties'!$A:$A, MATCH($D302, 'Drugs properties'!$A:$A, 0), 0)), 14, 4, TRUE, "Drugs properties"))</f>
        <v>2</v>
      </c>
    </row>
    <row r="303" spans="1:53" s="3" customFormat="1" ht="45" x14ac:dyDescent="0.25">
      <c r="A303" s="15">
        <v>301</v>
      </c>
      <c r="B303" s="15" t="s">
        <v>1294</v>
      </c>
      <c r="C303" s="32">
        <v>20865683</v>
      </c>
      <c r="D303" s="34" t="s">
        <v>1777</v>
      </c>
      <c r="E303" s="16" t="s">
        <v>1393</v>
      </c>
      <c r="F303" s="16" t="s">
        <v>3116</v>
      </c>
      <c r="G303" s="16"/>
      <c r="H303" s="16"/>
      <c r="I303" s="16"/>
      <c r="J303" s="16"/>
      <c r="K303" s="16"/>
      <c r="L303" s="16"/>
      <c r="M303" s="35" t="s">
        <v>89</v>
      </c>
      <c r="N303" s="43">
        <v>44</v>
      </c>
      <c r="O303" s="17" t="s">
        <v>100</v>
      </c>
      <c r="P303" s="44" t="s">
        <v>1394</v>
      </c>
      <c r="Q303" s="49"/>
      <c r="R303" s="18"/>
      <c r="S303" s="18"/>
      <c r="T303" s="50"/>
      <c r="U303" s="55"/>
      <c r="V303" s="19"/>
      <c r="W303" s="56">
        <v>786</v>
      </c>
      <c r="X303" s="61"/>
      <c r="Y303" s="20"/>
      <c r="Z303" s="20"/>
      <c r="AA303" s="20"/>
      <c r="AB303" s="20"/>
      <c r="AC303" s="20" t="s">
        <v>73</v>
      </c>
      <c r="AD303" s="20" t="s">
        <v>73</v>
      </c>
      <c r="AE303" s="20"/>
      <c r="AF303" s="20"/>
      <c r="AG303" s="20"/>
      <c r="AH303" s="20"/>
      <c r="AI303" s="20"/>
      <c r="AJ303" s="62"/>
      <c r="AK303" s="67"/>
      <c r="AL303" s="21"/>
      <c r="AM303" s="21">
        <v>400</v>
      </c>
      <c r="AN303" s="68" t="s">
        <v>1395</v>
      </c>
      <c r="AO303" s="72"/>
      <c r="AP303" s="100" t="str" cm="1">
        <f t="array" aca="1" ref="AP303" ca="1">INDIRECT(ADDRESS(CELL("row", INDEX('Drugs properties'!$A:$A, MATCH($D303, 'Drugs properties'!$A:$A, 0), 0)), 2, 4, TRUE, "Drugs properties"))</f>
        <v>CN(C)CCOC(C1=CC=CC=C1)C2=CC=CC=C2</v>
      </c>
      <c r="AQ303" s="98" cm="1">
        <f t="array" aca="1" ref="AQ303" ca="1">INDIRECT(ADDRESS(CELL("row", INDEX('Drugs properties'!$A:$A, MATCH($D303, 'Drugs properties'!$A:$A, 0), 0)), 3, 4, TRUE, "Drugs properties"))</f>
        <v>255.35</v>
      </c>
      <c r="AR303" s="98" cm="1">
        <f t="array" aca="1" ref="AR303" ca="1">INDIRECT(ADDRESS(CELL("row", INDEX('Drugs properties'!$A:$A, MATCH($D303, 'Drugs properties'!$A:$A, 0), 0)), 4, 4, TRUE, "Drugs properties"))</f>
        <v>12.47</v>
      </c>
      <c r="AS303" s="98" cm="1">
        <f t="array" aca="1" ref="AS303" ca="1">INDIRECT(ADDRESS(CELL("row", INDEX('Drugs properties'!$A:$A, MATCH($D303, 'Drugs properties'!$A:$A, 0), 0)), 5, 4, TRUE, "Drugs properties"))</f>
        <v>3.22</v>
      </c>
      <c r="AT303" s="98" cm="1">
        <f t="array" aca="1" ref="AT303" ca="1">INDIRECT(ADDRESS(CELL("row", INDEX('Drugs properties'!$A:$A, MATCH($D303, 'Drugs properties'!$A:$A, 0), 0)), 6, 4, TRUE, "Drugs properties"))</f>
        <v>2</v>
      </c>
      <c r="AU303" s="98" cm="1">
        <f t="array" aca="1" ref="AU303" ca="1">INDIRECT(ADDRESS(CELL("row", INDEX('Drugs properties'!$A:$A, MATCH($D303, 'Drugs properties'!$A:$A, 0), 0)), 7, 4, TRUE, "Drugs properties"))</f>
        <v>0</v>
      </c>
      <c r="AV303" s="98" cm="1">
        <f t="array" aca="1" ref="AV303" ca="1">INDIRECT(ADDRESS(CELL("row", INDEX('Drugs properties'!$A:$A, MATCH($D303, 'Drugs properties'!$A:$A, 0), 0)), 8, 4, TRUE, "Drugs properties"))</f>
        <v>6</v>
      </c>
      <c r="AW303" s="98" cm="1">
        <f t="array" aca="1" ref="AW303" ca="1">INDIRECT(ADDRESS(CELL("row", INDEX('Drugs properties'!$A:$A, MATCH($D303, 'Drugs properties'!$A:$A, 0), 0)), 9, 4, TRUE, "Drugs properties"))</f>
        <v>19</v>
      </c>
      <c r="AX303" s="105" cm="1">
        <f t="array" aca="1" ref="AX303" ca="1">INDIRECT(ADDRESS(CELL("row", INDEX('Drugs properties'!$A:$A, MATCH($D303, 'Drugs properties'!$A:$A, 0), 0)), 11, 4, TRUE, "Drugs properties"))</f>
        <v>11112</v>
      </c>
      <c r="AY303" s="102" cm="1">
        <f t="array" aca="1" ref="AY303" ca="1">INDIRECT(ADDRESS(CELL("row", INDEX('Drugs properties'!$A:$A, MATCH($D303, 'Drugs properties'!$A:$A, 0), 0)), 12, 4, TRUE, "Drugs properties"))</f>
        <v>2063</v>
      </c>
      <c r="AZ303" s="102" cm="1">
        <f t="array" aca="1" ref="AZ303" ca="1">INDIRECT(ADDRESS(CELL("row", INDEX('Drugs properties'!$A:$A, MATCH($D303, 'Drugs properties'!$A:$A, 0), 0)), 13, 4, TRUE, "Drugs properties"))</f>
        <v>64</v>
      </c>
      <c r="BA303" s="109" cm="1">
        <f t="array" aca="1" ref="BA303" ca="1">INDIRECT(ADDRESS(CELL("row", INDEX('Drugs properties'!$A:$A, MATCH($D303, 'Drugs properties'!$A:$A, 0), 0)), 14, 4, TRUE, "Drugs properties"))</f>
        <v>6</v>
      </c>
    </row>
    <row r="304" spans="1:53" s="3" customFormat="1" ht="45" x14ac:dyDescent="0.25">
      <c r="A304" s="15">
        <v>302</v>
      </c>
      <c r="B304" s="15" t="s">
        <v>1295</v>
      </c>
      <c r="C304" s="32">
        <v>7846927</v>
      </c>
      <c r="D304" s="34" t="s">
        <v>53</v>
      </c>
      <c r="E304" s="16" t="s">
        <v>911</v>
      </c>
      <c r="F304" s="16"/>
      <c r="G304" s="16"/>
      <c r="H304" s="16"/>
      <c r="I304" s="16"/>
      <c r="J304" s="16"/>
      <c r="K304" s="16"/>
      <c r="L304" s="16"/>
      <c r="M304" s="35"/>
      <c r="N304" s="43">
        <v>70</v>
      </c>
      <c r="O304" s="17" t="s">
        <v>100</v>
      </c>
      <c r="P304" s="44"/>
      <c r="Q304" s="49"/>
      <c r="R304" s="18"/>
      <c r="S304" s="18"/>
      <c r="T304" s="50"/>
      <c r="U304" s="55"/>
      <c r="V304" s="19"/>
      <c r="W304" s="56"/>
      <c r="X304" s="61"/>
      <c r="Y304" s="20"/>
      <c r="Z304" s="20"/>
      <c r="AA304" s="20"/>
      <c r="AB304" s="20"/>
      <c r="AC304" s="20"/>
      <c r="AD304" s="20"/>
      <c r="AE304" s="20"/>
      <c r="AF304" s="20"/>
      <c r="AG304" s="20"/>
      <c r="AH304" s="20"/>
      <c r="AI304" s="20"/>
      <c r="AJ304" s="62"/>
      <c r="AK304" s="67"/>
      <c r="AL304" s="21"/>
      <c r="AM304" s="21"/>
      <c r="AN304" s="68"/>
      <c r="AO304" s="72" t="s">
        <v>1396</v>
      </c>
      <c r="AP304" s="98" t="str" cm="1">
        <f t="array" aca="1" ref="AP304" ca="1">INDIRECT(ADDRESS(CELL("row", INDEX('Drugs properties'!$A:$A, MATCH($D304, 'Drugs properties'!$A:$A, 0), 0)), 2, 4, TRUE, "Drugs properties"))</f>
        <v>CC(C)NCC(C1=CC=C(C=C1)NS(=O)(=O)C)O</v>
      </c>
      <c r="AQ304" s="98" cm="1">
        <f t="array" aca="1" ref="AQ304" ca="1">INDIRECT(ADDRESS(CELL("row", INDEX('Drugs properties'!$A:$A, MATCH($D304, 'Drugs properties'!$A:$A, 0), 0)), 3, 4, TRUE, "Drugs properties"))</f>
        <v>272.36</v>
      </c>
      <c r="AR304" s="98" cm="1">
        <f t="array" aca="1" ref="AR304" ca="1">INDIRECT(ADDRESS(CELL("row", INDEX('Drugs properties'!$A:$A, MATCH($D304, 'Drugs properties'!$A:$A, 0), 0)), 4, 4, TRUE, "Drugs properties"))</f>
        <v>86.81</v>
      </c>
      <c r="AS304" s="98" cm="1">
        <f t="array" aca="1" ref="AS304" ca="1">INDIRECT(ADDRESS(CELL("row", INDEX('Drugs properties'!$A:$A, MATCH($D304, 'Drugs properties'!$A:$A, 0), 0)), 5, 4, TRUE, "Drugs properties"))</f>
        <v>1.03</v>
      </c>
      <c r="AT304" s="98" cm="1">
        <f t="array" aca="1" ref="AT304" ca="1">INDIRECT(ADDRESS(CELL("row", INDEX('Drugs properties'!$A:$A, MATCH($D304, 'Drugs properties'!$A:$A, 0), 0)), 6, 4, TRUE, "Drugs properties"))</f>
        <v>4</v>
      </c>
      <c r="AU304" s="98" cm="1">
        <f t="array" aca="1" ref="AU304" ca="1">INDIRECT(ADDRESS(CELL("row", INDEX('Drugs properties'!$A:$A, MATCH($D304, 'Drugs properties'!$A:$A, 0), 0)), 7, 4, TRUE, "Drugs properties"))</f>
        <v>3</v>
      </c>
      <c r="AV304" s="98" cm="1">
        <f t="array" aca="1" ref="AV304" ca="1">INDIRECT(ADDRESS(CELL("row", INDEX('Drugs properties'!$A:$A, MATCH($D304, 'Drugs properties'!$A:$A, 0), 0)), 8, 4, TRUE, "Drugs properties"))</f>
        <v>6</v>
      </c>
      <c r="AW304" s="98" cm="1">
        <f t="array" aca="1" ref="AW304" ca="1">INDIRECT(ADDRESS(CELL("row", INDEX('Drugs properties'!$A:$A, MATCH($D304, 'Drugs properties'!$A:$A, 0), 0)), 9, 4, TRUE, "Drugs properties"))</f>
        <v>18</v>
      </c>
      <c r="AX304" s="105" cm="1">
        <f t="array" aca="1" ref="AX304" ca="1">INDIRECT(ADDRESS(CELL("row", INDEX('Drugs properties'!$A:$A, MATCH($D304, 'Drugs properties'!$A:$A, 0), 0)), 11, 4, TRUE, "Drugs properties"))</f>
        <v>4950</v>
      </c>
      <c r="AY304" s="102" cm="1">
        <f t="array" aca="1" ref="AY304" ca="1">INDIRECT(ADDRESS(CELL("row", INDEX('Drugs properties'!$A:$A, MATCH($D304, 'Drugs properties'!$A:$A, 0), 0)), 12, 4, TRUE, "Drugs properties"))</f>
        <v>2201</v>
      </c>
      <c r="AZ304" s="102" cm="1">
        <f t="array" aca="1" ref="AZ304" ca="1">INDIRECT(ADDRESS(CELL("row", INDEX('Drugs properties'!$A:$A, MATCH($D304, 'Drugs properties'!$A:$A, 0), 0)), 13, 4, TRUE, "Drugs properties"))</f>
        <v>357</v>
      </c>
      <c r="BA304" s="109" cm="1">
        <f t="array" aca="1" ref="BA304" ca="1">INDIRECT(ADDRESS(CELL("row", INDEX('Drugs properties'!$A:$A, MATCH($D304, 'Drugs properties'!$A:$A, 0), 0)), 14, 4, TRUE, "Drugs properties"))</f>
        <v>34</v>
      </c>
    </row>
    <row r="305" spans="1:53" s="3" customFormat="1" ht="90" x14ac:dyDescent="0.25">
      <c r="A305" s="15">
        <v>303</v>
      </c>
      <c r="B305" s="15" t="s">
        <v>209</v>
      </c>
      <c r="C305" s="32">
        <v>16260053</v>
      </c>
      <c r="D305" s="34" t="s">
        <v>1771</v>
      </c>
      <c r="E305" s="16">
        <v>2.5</v>
      </c>
      <c r="F305" s="16"/>
      <c r="G305" s="16"/>
      <c r="H305" s="16" t="s">
        <v>1398</v>
      </c>
      <c r="I305" s="16">
        <v>5</v>
      </c>
      <c r="J305" s="16"/>
      <c r="K305" s="16"/>
      <c r="L305" s="16"/>
      <c r="M305" s="35"/>
      <c r="N305" s="43">
        <v>42</v>
      </c>
      <c r="O305" s="17" t="s">
        <v>100</v>
      </c>
      <c r="P305" s="44" t="s">
        <v>1397</v>
      </c>
      <c r="Q305" s="49"/>
      <c r="R305" s="18"/>
      <c r="S305" s="18"/>
      <c r="T305" s="50"/>
      <c r="U305" s="55"/>
      <c r="V305" s="19"/>
      <c r="W305" s="56">
        <v>510</v>
      </c>
      <c r="X305" s="61"/>
      <c r="Y305" s="20"/>
      <c r="Z305" s="20"/>
      <c r="AA305" s="20"/>
      <c r="AB305" s="20"/>
      <c r="AC305" s="20" t="s">
        <v>73</v>
      </c>
      <c r="AD305" s="20" t="s">
        <v>73</v>
      </c>
      <c r="AE305" s="20" t="s">
        <v>73</v>
      </c>
      <c r="AF305" s="20"/>
      <c r="AG305" s="20"/>
      <c r="AH305" s="20"/>
      <c r="AI305" s="20"/>
      <c r="AJ305" s="62"/>
      <c r="AK305" s="67" t="s">
        <v>1399</v>
      </c>
      <c r="AL305" s="21"/>
      <c r="AM305" s="21"/>
      <c r="AN305" s="68"/>
      <c r="AO305" s="72"/>
      <c r="AP305" s="98" t="str" cm="1">
        <f t="array" aca="1" ref="AP305" ca="1">INDIRECT(ADDRESS(CELL("row", INDEX('Drugs properties'!$A:$A, MATCH($D305, 'Drugs properties'!$A:$A, 0), 0)), 2, 4, TRUE, "Drugs properties"))</f>
        <v>CC1CC2=CC=CC=C2N1NC(=O)C3=CC(=C(C=C3)Cl)S(=O)(=O)N</v>
      </c>
      <c r="AQ305" s="98" cm="1">
        <f t="array" aca="1" ref="AQ305" ca="1">INDIRECT(ADDRESS(CELL("row", INDEX('Drugs properties'!$A:$A, MATCH($D305, 'Drugs properties'!$A:$A, 0), 0)), 3, 4, TRUE, "Drugs properties"))</f>
        <v>365.83</v>
      </c>
      <c r="AR305" s="98" cm="1">
        <f t="array" aca="1" ref="AR305" ca="1">INDIRECT(ADDRESS(CELL("row", INDEX('Drugs properties'!$A:$A, MATCH($D305, 'Drugs properties'!$A:$A, 0), 0)), 4, 4, TRUE, "Drugs properties"))</f>
        <v>100.88</v>
      </c>
      <c r="AS305" s="98" cm="1">
        <f t="array" aca="1" ref="AS305" ca="1">INDIRECT(ADDRESS(CELL("row", INDEX('Drugs properties'!$A:$A, MATCH($D305, 'Drugs properties'!$A:$A, 0), 0)), 5, 4, TRUE, "Drugs properties"))</f>
        <v>2.0299999999999998</v>
      </c>
      <c r="AT305" s="98" cm="1">
        <f t="array" aca="1" ref="AT305" ca="1">INDIRECT(ADDRESS(CELL("row", INDEX('Drugs properties'!$A:$A, MATCH($D305, 'Drugs properties'!$A:$A, 0), 0)), 6, 4, TRUE, "Drugs properties"))</f>
        <v>4</v>
      </c>
      <c r="AU305" s="98" cm="1">
        <f t="array" aca="1" ref="AU305" ca="1">INDIRECT(ADDRESS(CELL("row", INDEX('Drugs properties'!$A:$A, MATCH($D305, 'Drugs properties'!$A:$A, 0), 0)), 7, 4, TRUE, "Drugs properties"))</f>
        <v>2</v>
      </c>
      <c r="AV305" s="98" cm="1">
        <f t="array" aca="1" ref="AV305" ca="1">INDIRECT(ADDRESS(CELL("row", INDEX('Drugs properties'!$A:$A, MATCH($D305, 'Drugs properties'!$A:$A, 0), 0)), 8, 4, TRUE, "Drugs properties"))</f>
        <v>4</v>
      </c>
      <c r="AW305" s="98" cm="1">
        <f t="array" aca="1" ref="AW305" ca="1">INDIRECT(ADDRESS(CELL("row", INDEX('Drugs properties'!$A:$A, MATCH($D305, 'Drugs properties'!$A:$A, 0), 0)), 9, 4, TRUE, "Drugs properties"))</f>
        <v>24</v>
      </c>
      <c r="AX305" s="105" cm="1">
        <f t="array" aca="1" ref="AX305" ca="1">INDIRECT(ADDRESS(CELL("row", INDEX('Drugs properties'!$A:$A, MATCH($D305, 'Drugs properties'!$A:$A, 0), 0)), 11, 4, TRUE, "Drugs properties"))</f>
        <v>6057</v>
      </c>
      <c r="AY305" s="102" cm="1">
        <f t="array" aca="1" ref="AY305" ca="1">INDIRECT(ADDRESS(CELL("row", INDEX('Drugs properties'!$A:$A, MATCH($D305, 'Drugs properties'!$A:$A, 0), 0)), 12, 4, TRUE, "Drugs properties"))</f>
        <v>825</v>
      </c>
      <c r="AZ305" s="102" cm="1">
        <f t="array" aca="1" ref="AZ305" ca="1">INDIRECT(ADDRESS(CELL("row", INDEX('Drugs properties'!$A:$A, MATCH($D305, 'Drugs properties'!$A:$A, 0), 0)), 13, 4, TRUE, "Drugs properties"))</f>
        <v>93</v>
      </c>
      <c r="BA305" s="109" cm="1">
        <f t="array" aca="1" ref="BA305" ca="1">INDIRECT(ADDRESS(CELL("row", INDEX('Drugs properties'!$A:$A, MATCH($D305, 'Drugs properties'!$A:$A, 0), 0)), 14, 4, TRUE, "Drugs properties"))</f>
        <v>8</v>
      </c>
    </row>
    <row r="306" spans="1:53" s="3" customFormat="1" ht="90" x14ac:dyDescent="0.25">
      <c r="A306" s="15">
        <v>304</v>
      </c>
      <c r="B306" s="15" t="s">
        <v>1296</v>
      </c>
      <c r="C306" s="32">
        <v>12424513</v>
      </c>
      <c r="D306" s="88" t="s">
        <v>56</v>
      </c>
      <c r="E306" s="16">
        <v>2</v>
      </c>
      <c r="F306" s="16"/>
      <c r="G306" s="16"/>
      <c r="H306" s="16" t="s">
        <v>1401</v>
      </c>
      <c r="I306" s="16"/>
      <c r="J306" s="16"/>
      <c r="K306" s="16"/>
      <c r="L306" s="16"/>
      <c r="M306" s="35"/>
      <c r="N306" s="43">
        <v>54</v>
      </c>
      <c r="O306" s="17" t="s">
        <v>100</v>
      </c>
      <c r="P306" s="44" t="s">
        <v>1400</v>
      </c>
      <c r="Q306" s="49"/>
      <c r="R306" s="18"/>
      <c r="S306" s="18"/>
      <c r="T306" s="50"/>
      <c r="U306" s="55"/>
      <c r="V306" s="19"/>
      <c r="W306" s="56">
        <v>505</v>
      </c>
      <c r="X306" s="61"/>
      <c r="Y306" s="20"/>
      <c r="Z306" s="20"/>
      <c r="AA306" s="20"/>
      <c r="AB306" s="20"/>
      <c r="AC306" s="20"/>
      <c r="AD306" s="20"/>
      <c r="AE306" s="20"/>
      <c r="AF306" s="20"/>
      <c r="AG306" s="20"/>
      <c r="AH306" s="20"/>
      <c r="AI306" s="20"/>
      <c r="AJ306" s="62"/>
      <c r="AK306" s="67" t="s">
        <v>1402</v>
      </c>
      <c r="AL306" s="21"/>
      <c r="AM306" s="21"/>
      <c r="AN306" s="68" t="s">
        <v>1403</v>
      </c>
      <c r="AO306" s="72" t="s">
        <v>3519</v>
      </c>
      <c r="AP306" s="98" t="str" cm="1">
        <f t="array" aca="1" ref="AP306" ca="1">INDIRECT(ADDRESS(CELL("row", INDEX('Drugs properties'!$A:$A, MATCH($D306, 'Drugs properties'!$A:$A, 0), 0)), 2, 4, TRUE, "Drugs properties"))</f>
        <v>CCCCCCCN(CC)CCCC(C1=CC=C(C=C1)NS(=O)(=O)C)O</v>
      </c>
      <c r="AQ306" s="98" cm="1">
        <f t="array" aca="1" ref="AQ306" ca="1">INDIRECT(ADDRESS(CELL("row", INDEX('Drugs properties'!$A:$A, MATCH($D306, 'Drugs properties'!$A:$A, 0), 0)), 3, 4, TRUE, "Drugs properties"))</f>
        <v>384.58</v>
      </c>
      <c r="AR306" s="98" cm="1">
        <f t="array" aca="1" ref="AR306" ca="1">INDIRECT(ADDRESS(CELL("row", INDEX('Drugs properties'!$A:$A, MATCH($D306, 'Drugs properties'!$A:$A, 0), 0)), 4, 4, TRUE, "Drugs properties"))</f>
        <v>78.02</v>
      </c>
      <c r="AS306" s="98" cm="1">
        <f t="array" aca="1" ref="AS306" ca="1">INDIRECT(ADDRESS(CELL("row", INDEX('Drugs properties'!$A:$A, MATCH($D306, 'Drugs properties'!$A:$A, 0), 0)), 5, 4, TRUE, "Drugs properties"))</f>
        <v>3.63</v>
      </c>
      <c r="AT306" s="98" cm="1">
        <f t="array" aca="1" ref="AT306" ca="1">INDIRECT(ADDRESS(CELL("row", INDEX('Drugs properties'!$A:$A, MATCH($D306, 'Drugs properties'!$A:$A, 0), 0)), 6, 4, TRUE, "Drugs properties"))</f>
        <v>4</v>
      </c>
      <c r="AU306" s="98" cm="1">
        <f t="array" aca="1" ref="AU306" ca="1">INDIRECT(ADDRESS(CELL("row", INDEX('Drugs properties'!$A:$A, MATCH($D306, 'Drugs properties'!$A:$A, 0), 0)), 7, 4, TRUE, "Drugs properties"))</f>
        <v>2</v>
      </c>
      <c r="AV306" s="98" cm="1">
        <f t="array" aca="1" ref="AV306" ca="1">INDIRECT(ADDRESS(CELL("row", INDEX('Drugs properties'!$A:$A, MATCH($D306, 'Drugs properties'!$A:$A, 0), 0)), 8, 4, TRUE, "Drugs properties"))</f>
        <v>14</v>
      </c>
      <c r="AW306" s="98" cm="1">
        <f t="array" aca="1" ref="AW306" ca="1">INDIRECT(ADDRESS(CELL("row", INDEX('Drugs properties'!$A:$A, MATCH($D306, 'Drugs properties'!$A:$A, 0), 0)), 9, 4, TRUE, "Drugs properties"))</f>
        <v>26</v>
      </c>
      <c r="AX306" s="105" cm="1">
        <f t="array" aca="1" ref="AX306" ca="1">INDIRECT(ADDRESS(CELL("row", INDEX('Drugs properties'!$A:$A, MATCH($D306, 'Drugs properties'!$A:$A, 0), 0)), 11, 4, TRUE, "Drugs properties"))</f>
        <v>251</v>
      </c>
      <c r="AY306" s="102" cm="1">
        <f t="array" aca="1" ref="AY306" ca="1">INDIRECT(ADDRESS(CELL("row", INDEX('Drugs properties'!$A:$A, MATCH($D306, 'Drugs properties'!$A:$A, 0), 0)), 12, 4, TRUE, "Drugs properties"))</f>
        <v>228</v>
      </c>
      <c r="AZ306" s="102" cm="1">
        <f t="array" aca="1" ref="AZ306" ca="1">INDIRECT(ADDRESS(CELL("row", INDEX('Drugs properties'!$A:$A, MATCH($D306, 'Drugs properties'!$A:$A, 0), 0)), 13, 4, TRUE, "Drugs properties"))</f>
        <v>128</v>
      </c>
      <c r="BA306" s="109" cm="1">
        <f t="array" aca="1" ref="BA306" ca="1">INDIRECT(ADDRESS(CELL("row", INDEX('Drugs properties'!$A:$A, MATCH($D306, 'Drugs properties'!$A:$A, 0), 0)), 14, 4, TRUE, "Drugs properties"))</f>
        <v>8</v>
      </c>
    </row>
    <row r="307" spans="1:53" s="3" customFormat="1" ht="60" x14ac:dyDescent="0.25">
      <c r="A307" s="15">
        <v>305</v>
      </c>
      <c r="B307" s="15" t="s">
        <v>1296</v>
      </c>
      <c r="C307" s="32">
        <v>12424513</v>
      </c>
      <c r="D307" s="88" t="s">
        <v>56</v>
      </c>
      <c r="E307" s="16">
        <v>2</v>
      </c>
      <c r="F307" s="16"/>
      <c r="G307" s="16"/>
      <c r="H307" s="16" t="s">
        <v>1405</v>
      </c>
      <c r="I307" s="90"/>
      <c r="J307" s="90"/>
      <c r="K307" s="16" t="s">
        <v>850</v>
      </c>
      <c r="L307" s="16"/>
      <c r="M307" s="35"/>
      <c r="N307" s="43">
        <v>61</v>
      </c>
      <c r="O307" s="17" t="s">
        <v>100</v>
      </c>
      <c r="P307" s="44" t="s">
        <v>1404</v>
      </c>
      <c r="Q307" s="49"/>
      <c r="R307" s="18"/>
      <c r="S307" s="18"/>
      <c r="T307" s="50"/>
      <c r="U307" s="55"/>
      <c r="V307" s="19"/>
      <c r="W307" s="56">
        <v>532</v>
      </c>
      <c r="X307" s="61"/>
      <c r="Y307" s="20"/>
      <c r="Z307" s="20"/>
      <c r="AA307" s="20"/>
      <c r="AB307" s="20"/>
      <c r="AC307" s="20"/>
      <c r="AD307" s="20"/>
      <c r="AE307" s="20"/>
      <c r="AF307" s="20"/>
      <c r="AG307" s="20"/>
      <c r="AH307" s="20"/>
      <c r="AI307" s="20"/>
      <c r="AJ307" s="62"/>
      <c r="AK307" s="67" t="s">
        <v>1406</v>
      </c>
      <c r="AL307" s="21"/>
      <c r="AM307" s="21"/>
      <c r="AN307" s="68"/>
      <c r="AO307" s="72" t="s">
        <v>3520</v>
      </c>
      <c r="AP307" s="98" t="str" cm="1">
        <f t="array" aca="1" ref="AP307" ca="1">INDIRECT(ADDRESS(CELL("row", INDEX('Drugs properties'!$A:$A, MATCH($D307, 'Drugs properties'!$A:$A, 0), 0)), 2, 4, TRUE, "Drugs properties"))</f>
        <v>CCCCCCCN(CC)CCCC(C1=CC=C(C=C1)NS(=O)(=O)C)O</v>
      </c>
      <c r="AQ307" s="98" cm="1">
        <f t="array" aca="1" ref="AQ307" ca="1">INDIRECT(ADDRESS(CELL("row", INDEX('Drugs properties'!$A:$A, MATCH($D307, 'Drugs properties'!$A:$A, 0), 0)), 3, 4, TRUE, "Drugs properties"))</f>
        <v>384.58</v>
      </c>
      <c r="AR307" s="98" cm="1">
        <f t="array" aca="1" ref="AR307" ca="1">INDIRECT(ADDRESS(CELL("row", INDEX('Drugs properties'!$A:$A, MATCH($D307, 'Drugs properties'!$A:$A, 0), 0)), 4, 4, TRUE, "Drugs properties"))</f>
        <v>78.02</v>
      </c>
      <c r="AS307" s="98" cm="1">
        <f t="array" aca="1" ref="AS307" ca="1">INDIRECT(ADDRESS(CELL("row", INDEX('Drugs properties'!$A:$A, MATCH($D307, 'Drugs properties'!$A:$A, 0), 0)), 5, 4, TRUE, "Drugs properties"))</f>
        <v>3.63</v>
      </c>
      <c r="AT307" s="98" cm="1">
        <f t="array" aca="1" ref="AT307" ca="1">INDIRECT(ADDRESS(CELL("row", INDEX('Drugs properties'!$A:$A, MATCH($D307, 'Drugs properties'!$A:$A, 0), 0)), 6, 4, TRUE, "Drugs properties"))</f>
        <v>4</v>
      </c>
      <c r="AU307" s="98" cm="1">
        <f t="array" aca="1" ref="AU307" ca="1">INDIRECT(ADDRESS(CELL("row", INDEX('Drugs properties'!$A:$A, MATCH($D307, 'Drugs properties'!$A:$A, 0), 0)), 7, 4, TRUE, "Drugs properties"))</f>
        <v>2</v>
      </c>
      <c r="AV307" s="98" cm="1">
        <f t="array" aca="1" ref="AV307" ca="1">INDIRECT(ADDRESS(CELL("row", INDEX('Drugs properties'!$A:$A, MATCH($D307, 'Drugs properties'!$A:$A, 0), 0)), 8, 4, TRUE, "Drugs properties"))</f>
        <v>14</v>
      </c>
      <c r="AW307" s="98" cm="1">
        <f t="array" aca="1" ref="AW307" ca="1">INDIRECT(ADDRESS(CELL("row", INDEX('Drugs properties'!$A:$A, MATCH($D307, 'Drugs properties'!$A:$A, 0), 0)), 9, 4, TRUE, "Drugs properties"))</f>
        <v>26</v>
      </c>
      <c r="AX307" s="105" cm="1">
        <f t="array" aca="1" ref="AX307" ca="1">INDIRECT(ADDRESS(CELL("row", INDEX('Drugs properties'!$A:$A, MATCH($D307, 'Drugs properties'!$A:$A, 0), 0)), 11, 4, TRUE, "Drugs properties"))</f>
        <v>251</v>
      </c>
      <c r="AY307" s="102" cm="1">
        <f t="array" aca="1" ref="AY307" ca="1">INDIRECT(ADDRESS(CELL("row", INDEX('Drugs properties'!$A:$A, MATCH($D307, 'Drugs properties'!$A:$A, 0), 0)), 12, 4, TRUE, "Drugs properties"))</f>
        <v>228</v>
      </c>
      <c r="AZ307" s="102" cm="1">
        <f t="array" aca="1" ref="AZ307" ca="1">INDIRECT(ADDRESS(CELL("row", INDEX('Drugs properties'!$A:$A, MATCH($D307, 'Drugs properties'!$A:$A, 0), 0)), 13, 4, TRUE, "Drugs properties"))</f>
        <v>128</v>
      </c>
      <c r="BA307" s="109" cm="1">
        <f t="array" aca="1" ref="BA307" ca="1">INDIRECT(ADDRESS(CELL("row", INDEX('Drugs properties'!$A:$A, MATCH($D307, 'Drugs properties'!$A:$A, 0), 0)), 14, 4, TRUE, "Drugs properties"))</f>
        <v>8</v>
      </c>
    </row>
    <row r="308" spans="1:53" s="3" customFormat="1" ht="75" x14ac:dyDescent="0.25">
      <c r="A308" s="15">
        <v>306</v>
      </c>
      <c r="B308" s="15" t="s">
        <v>1296</v>
      </c>
      <c r="C308" s="32">
        <v>12424513</v>
      </c>
      <c r="D308" s="88" t="s">
        <v>56</v>
      </c>
      <c r="E308" s="16">
        <v>2</v>
      </c>
      <c r="F308" s="16"/>
      <c r="G308" s="16"/>
      <c r="H308" s="16" t="s">
        <v>1408</v>
      </c>
      <c r="I308" s="90"/>
      <c r="J308" s="90"/>
      <c r="K308" s="16" t="s">
        <v>1409</v>
      </c>
      <c r="L308" s="16"/>
      <c r="M308" s="35"/>
      <c r="N308" s="43">
        <v>47</v>
      </c>
      <c r="O308" s="17" t="s">
        <v>100</v>
      </c>
      <c r="P308" s="44" t="s">
        <v>1407</v>
      </c>
      <c r="Q308" s="49"/>
      <c r="R308" s="18"/>
      <c r="S308" s="18"/>
      <c r="T308" s="50"/>
      <c r="U308" s="55"/>
      <c r="V308" s="19"/>
      <c r="W308" s="56">
        <v>487</v>
      </c>
      <c r="X308" s="61"/>
      <c r="Y308" s="20"/>
      <c r="Z308" s="20"/>
      <c r="AA308" s="20"/>
      <c r="AB308" s="20"/>
      <c r="AC308" s="20"/>
      <c r="AD308" s="20"/>
      <c r="AE308" s="20"/>
      <c r="AF308" s="20"/>
      <c r="AG308" s="20"/>
      <c r="AH308" s="20"/>
      <c r="AI308" s="20"/>
      <c r="AJ308" s="62"/>
      <c r="AK308" s="67" t="s">
        <v>1410</v>
      </c>
      <c r="AL308" s="21"/>
      <c r="AM308" s="21"/>
      <c r="AN308" s="68"/>
      <c r="AO308" s="72" t="s">
        <v>3518</v>
      </c>
      <c r="AP308" s="98" t="str" cm="1">
        <f t="array" aca="1" ref="AP308" ca="1">INDIRECT(ADDRESS(CELL("row", INDEX('Drugs properties'!$A:$A, MATCH($D308, 'Drugs properties'!$A:$A, 0), 0)), 2, 4, TRUE, "Drugs properties"))</f>
        <v>CCCCCCCN(CC)CCCC(C1=CC=C(C=C1)NS(=O)(=O)C)O</v>
      </c>
      <c r="AQ308" s="98" cm="1">
        <f t="array" aca="1" ref="AQ308" ca="1">INDIRECT(ADDRESS(CELL("row", INDEX('Drugs properties'!$A:$A, MATCH($D308, 'Drugs properties'!$A:$A, 0), 0)), 3, 4, TRUE, "Drugs properties"))</f>
        <v>384.58</v>
      </c>
      <c r="AR308" s="98" cm="1">
        <f t="array" aca="1" ref="AR308" ca="1">INDIRECT(ADDRESS(CELL("row", INDEX('Drugs properties'!$A:$A, MATCH($D308, 'Drugs properties'!$A:$A, 0), 0)), 4, 4, TRUE, "Drugs properties"))</f>
        <v>78.02</v>
      </c>
      <c r="AS308" s="98" cm="1">
        <f t="array" aca="1" ref="AS308" ca="1">INDIRECT(ADDRESS(CELL("row", INDEX('Drugs properties'!$A:$A, MATCH($D308, 'Drugs properties'!$A:$A, 0), 0)), 5, 4, TRUE, "Drugs properties"))</f>
        <v>3.63</v>
      </c>
      <c r="AT308" s="98" cm="1">
        <f t="array" aca="1" ref="AT308" ca="1">INDIRECT(ADDRESS(CELL("row", INDEX('Drugs properties'!$A:$A, MATCH($D308, 'Drugs properties'!$A:$A, 0), 0)), 6, 4, TRUE, "Drugs properties"))</f>
        <v>4</v>
      </c>
      <c r="AU308" s="98" cm="1">
        <f t="array" aca="1" ref="AU308" ca="1">INDIRECT(ADDRESS(CELL("row", INDEX('Drugs properties'!$A:$A, MATCH($D308, 'Drugs properties'!$A:$A, 0), 0)), 7, 4, TRUE, "Drugs properties"))</f>
        <v>2</v>
      </c>
      <c r="AV308" s="98" cm="1">
        <f t="array" aca="1" ref="AV308" ca="1">INDIRECT(ADDRESS(CELL("row", INDEX('Drugs properties'!$A:$A, MATCH($D308, 'Drugs properties'!$A:$A, 0), 0)), 8, 4, TRUE, "Drugs properties"))</f>
        <v>14</v>
      </c>
      <c r="AW308" s="98" cm="1">
        <f t="array" aca="1" ref="AW308" ca="1">INDIRECT(ADDRESS(CELL("row", INDEX('Drugs properties'!$A:$A, MATCH($D308, 'Drugs properties'!$A:$A, 0), 0)), 9, 4, TRUE, "Drugs properties"))</f>
        <v>26</v>
      </c>
      <c r="AX308" s="105" cm="1">
        <f t="array" aca="1" ref="AX308" ca="1">INDIRECT(ADDRESS(CELL("row", INDEX('Drugs properties'!$A:$A, MATCH($D308, 'Drugs properties'!$A:$A, 0), 0)), 11, 4, TRUE, "Drugs properties"))</f>
        <v>251</v>
      </c>
      <c r="AY308" s="102" cm="1">
        <f t="array" aca="1" ref="AY308" ca="1">INDIRECT(ADDRESS(CELL("row", INDEX('Drugs properties'!$A:$A, MATCH($D308, 'Drugs properties'!$A:$A, 0), 0)), 12, 4, TRUE, "Drugs properties"))</f>
        <v>228</v>
      </c>
      <c r="AZ308" s="102" cm="1">
        <f t="array" aca="1" ref="AZ308" ca="1">INDIRECT(ADDRESS(CELL("row", INDEX('Drugs properties'!$A:$A, MATCH($D308, 'Drugs properties'!$A:$A, 0), 0)), 13, 4, TRUE, "Drugs properties"))</f>
        <v>128</v>
      </c>
      <c r="BA308" s="109" cm="1">
        <f t="array" aca="1" ref="BA308" ca="1">INDIRECT(ADDRESS(CELL("row", INDEX('Drugs properties'!$A:$A, MATCH($D308, 'Drugs properties'!$A:$A, 0), 0)), 14, 4, TRUE, "Drugs properties"))</f>
        <v>8</v>
      </c>
    </row>
    <row r="309" spans="1:53" s="3" customFormat="1" ht="90" x14ac:dyDescent="0.25">
      <c r="A309" s="15">
        <v>307</v>
      </c>
      <c r="B309" s="15" t="s">
        <v>1296</v>
      </c>
      <c r="C309" s="32">
        <v>12424513</v>
      </c>
      <c r="D309" s="88" t="s">
        <v>56</v>
      </c>
      <c r="E309" s="16">
        <v>1</v>
      </c>
      <c r="F309" s="16"/>
      <c r="G309" s="16"/>
      <c r="H309" s="16" t="s">
        <v>1412</v>
      </c>
      <c r="I309" s="90"/>
      <c r="J309" s="90"/>
      <c r="K309" s="16" t="s">
        <v>1413</v>
      </c>
      <c r="L309" s="16"/>
      <c r="M309" s="35"/>
      <c r="N309" s="43">
        <v>80</v>
      </c>
      <c r="O309" s="17" t="s">
        <v>100</v>
      </c>
      <c r="P309" s="44" t="s">
        <v>1411</v>
      </c>
      <c r="Q309" s="49"/>
      <c r="R309" s="18"/>
      <c r="S309" s="18"/>
      <c r="T309" s="50"/>
      <c r="U309" s="55"/>
      <c r="V309" s="19"/>
      <c r="W309" s="56">
        <v>520</v>
      </c>
      <c r="X309" s="61"/>
      <c r="Y309" s="20"/>
      <c r="Z309" s="20"/>
      <c r="AA309" s="20"/>
      <c r="AB309" s="20"/>
      <c r="AC309" s="20"/>
      <c r="AD309" s="20"/>
      <c r="AE309" s="20"/>
      <c r="AF309" s="20"/>
      <c r="AG309" s="20"/>
      <c r="AH309" s="20"/>
      <c r="AI309" s="20"/>
      <c r="AJ309" s="62"/>
      <c r="AK309" s="67" t="s">
        <v>1414</v>
      </c>
      <c r="AL309" s="21"/>
      <c r="AM309" s="21"/>
      <c r="AN309" s="68"/>
      <c r="AO309" s="72" t="s">
        <v>3521</v>
      </c>
      <c r="AP309" s="98" t="str" cm="1">
        <f t="array" aca="1" ref="AP309" ca="1">INDIRECT(ADDRESS(CELL("row", INDEX('Drugs properties'!$A:$A, MATCH($D309, 'Drugs properties'!$A:$A, 0), 0)), 2, 4, TRUE, "Drugs properties"))</f>
        <v>CCCCCCCN(CC)CCCC(C1=CC=C(C=C1)NS(=O)(=O)C)O</v>
      </c>
      <c r="AQ309" s="98" cm="1">
        <f t="array" aca="1" ref="AQ309" ca="1">INDIRECT(ADDRESS(CELL("row", INDEX('Drugs properties'!$A:$A, MATCH($D309, 'Drugs properties'!$A:$A, 0), 0)), 3, 4, TRUE, "Drugs properties"))</f>
        <v>384.58</v>
      </c>
      <c r="AR309" s="98" cm="1">
        <f t="array" aca="1" ref="AR309" ca="1">INDIRECT(ADDRESS(CELL("row", INDEX('Drugs properties'!$A:$A, MATCH($D309, 'Drugs properties'!$A:$A, 0), 0)), 4, 4, TRUE, "Drugs properties"))</f>
        <v>78.02</v>
      </c>
      <c r="AS309" s="98" cm="1">
        <f t="array" aca="1" ref="AS309" ca="1">INDIRECT(ADDRESS(CELL("row", INDEX('Drugs properties'!$A:$A, MATCH($D309, 'Drugs properties'!$A:$A, 0), 0)), 5, 4, TRUE, "Drugs properties"))</f>
        <v>3.63</v>
      </c>
      <c r="AT309" s="98" cm="1">
        <f t="array" aca="1" ref="AT309" ca="1">INDIRECT(ADDRESS(CELL("row", INDEX('Drugs properties'!$A:$A, MATCH($D309, 'Drugs properties'!$A:$A, 0), 0)), 6, 4, TRUE, "Drugs properties"))</f>
        <v>4</v>
      </c>
      <c r="AU309" s="98" cm="1">
        <f t="array" aca="1" ref="AU309" ca="1">INDIRECT(ADDRESS(CELL("row", INDEX('Drugs properties'!$A:$A, MATCH($D309, 'Drugs properties'!$A:$A, 0), 0)), 7, 4, TRUE, "Drugs properties"))</f>
        <v>2</v>
      </c>
      <c r="AV309" s="98" cm="1">
        <f t="array" aca="1" ref="AV309" ca="1">INDIRECT(ADDRESS(CELL("row", INDEX('Drugs properties'!$A:$A, MATCH($D309, 'Drugs properties'!$A:$A, 0), 0)), 8, 4, TRUE, "Drugs properties"))</f>
        <v>14</v>
      </c>
      <c r="AW309" s="98" cm="1">
        <f t="array" aca="1" ref="AW309" ca="1">INDIRECT(ADDRESS(CELL("row", INDEX('Drugs properties'!$A:$A, MATCH($D309, 'Drugs properties'!$A:$A, 0), 0)), 9, 4, TRUE, "Drugs properties"))</f>
        <v>26</v>
      </c>
      <c r="AX309" s="105" cm="1">
        <f t="array" aca="1" ref="AX309" ca="1">INDIRECT(ADDRESS(CELL("row", INDEX('Drugs properties'!$A:$A, MATCH($D309, 'Drugs properties'!$A:$A, 0), 0)), 11, 4, TRUE, "Drugs properties"))</f>
        <v>251</v>
      </c>
      <c r="AY309" s="102" cm="1">
        <f t="array" aca="1" ref="AY309" ca="1">INDIRECT(ADDRESS(CELL("row", INDEX('Drugs properties'!$A:$A, MATCH($D309, 'Drugs properties'!$A:$A, 0), 0)), 12, 4, TRUE, "Drugs properties"))</f>
        <v>228</v>
      </c>
      <c r="AZ309" s="102" cm="1">
        <f t="array" aca="1" ref="AZ309" ca="1">INDIRECT(ADDRESS(CELL("row", INDEX('Drugs properties'!$A:$A, MATCH($D309, 'Drugs properties'!$A:$A, 0), 0)), 13, 4, TRUE, "Drugs properties"))</f>
        <v>128</v>
      </c>
      <c r="BA309" s="109" cm="1">
        <f t="array" aca="1" ref="BA309" ca="1">INDIRECT(ADDRESS(CELL("row", INDEX('Drugs properties'!$A:$A, MATCH($D309, 'Drugs properties'!$A:$A, 0), 0)), 14, 4, TRUE, "Drugs properties"))</f>
        <v>8</v>
      </c>
    </row>
    <row r="310" spans="1:53" s="3" customFormat="1" ht="75" x14ac:dyDescent="0.25">
      <c r="A310" s="15">
        <v>308</v>
      </c>
      <c r="B310" s="15" t="s">
        <v>1298</v>
      </c>
      <c r="C310" s="32">
        <v>17669094</v>
      </c>
      <c r="D310" s="34" t="s">
        <v>1775</v>
      </c>
      <c r="E310" s="16">
        <v>500</v>
      </c>
      <c r="F310" s="16" t="s">
        <v>1416</v>
      </c>
      <c r="G310" s="16"/>
      <c r="H310" s="16" t="s">
        <v>1297</v>
      </c>
      <c r="I310" s="16">
        <v>125</v>
      </c>
      <c r="J310" s="16"/>
      <c r="K310" s="16"/>
      <c r="L310" s="16"/>
      <c r="M310" s="35"/>
      <c r="N310" s="43">
        <v>65</v>
      </c>
      <c r="O310" s="17" t="s">
        <v>96</v>
      </c>
      <c r="P310" s="44" t="s">
        <v>1415</v>
      </c>
      <c r="Q310" s="49"/>
      <c r="R310" s="18"/>
      <c r="S310" s="18"/>
      <c r="T310" s="50"/>
      <c r="U310" s="55"/>
      <c r="V310" s="19"/>
      <c r="W310" s="56">
        <v>754</v>
      </c>
      <c r="X310" s="61"/>
      <c r="Y310" s="20"/>
      <c r="Z310" s="20"/>
      <c r="AA310" s="20"/>
      <c r="AB310" s="20"/>
      <c r="AC310" s="20" t="s">
        <v>73</v>
      </c>
      <c r="AD310" s="20" t="s">
        <v>73</v>
      </c>
      <c r="AE310" s="20"/>
      <c r="AF310" s="20"/>
      <c r="AG310" s="20"/>
      <c r="AH310" s="20"/>
      <c r="AI310" s="20"/>
      <c r="AJ310" s="62">
        <v>2.1</v>
      </c>
      <c r="AK310" s="67" t="s">
        <v>1417</v>
      </c>
      <c r="AL310" s="21"/>
      <c r="AM310" s="21" t="s">
        <v>1418</v>
      </c>
      <c r="AN310" s="68" t="s">
        <v>1419</v>
      </c>
      <c r="AO310" s="72" t="s">
        <v>3358</v>
      </c>
      <c r="AP310" s="98" t="str" cm="1">
        <f t="array" aca="1" ref="AP310" ca="1">INDIRECT(ADDRESS(CELL("row", INDEX('Drugs properties'!$A:$A, MATCH($D310, 'Drugs properties'!$A:$A, 0), 0)), 2, 4, TRUE, "Drugs properties"))</f>
        <v>C1CC1N2C=C(C(=O)C3=CC(=C(C=C32)N4CCNCC4)F)C(=O)O</v>
      </c>
      <c r="AQ310" s="98" cm="1">
        <f t="array" aca="1" ref="AQ310" ca="1">INDIRECT(ADDRESS(CELL("row", INDEX('Drugs properties'!$A:$A, MATCH($D310, 'Drugs properties'!$A:$A, 0), 0)), 3, 4, TRUE, "Drugs properties"))</f>
        <v>331.34</v>
      </c>
      <c r="AR310" s="98" cm="1">
        <f t="array" aca="1" ref="AR310" ca="1">INDIRECT(ADDRESS(CELL("row", INDEX('Drugs properties'!$A:$A, MATCH($D310, 'Drugs properties'!$A:$A, 0), 0)), 4, 4, TRUE, "Drugs properties"))</f>
        <v>74.569999999999993</v>
      </c>
      <c r="AS310" s="98" cm="1">
        <f t="array" aca="1" ref="AS310" ca="1">INDIRECT(ADDRESS(CELL("row", INDEX('Drugs properties'!$A:$A, MATCH($D310, 'Drugs properties'!$A:$A, 0), 0)), 5, 4, TRUE, "Drugs properties"))</f>
        <v>1.1000000000000001</v>
      </c>
      <c r="AT310" s="98" cm="1">
        <f t="array" aca="1" ref="AT310" ca="1">INDIRECT(ADDRESS(CELL("row", INDEX('Drugs properties'!$A:$A, MATCH($D310, 'Drugs properties'!$A:$A, 0), 0)), 6, 4, TRUE, "Drugs properties"))</f>
        <v>5</v>
      </c>
      <c r="AU310" s="98" cm="1">
        <f t="array" aca="1" ref="AU310" ca="1">INDIRECT(ADDRESS(CELL("row", INDEX('Drugs properties'!$A:$A, MATCH($D310, 'Drugs properties'!$A:$A, 0), 0)), 7, 4, TRUE, "Drugs properties"))</f>
        <v>2</v>
      </c>
      <c r="AV310" s="98" cm="1">
        <f t="array" aca="1" ref="AV310" ca="1">INDIRECT(ADDRESS(CELL("row", INDEX('Drugs properties'!$A:$A, MATCH($D310, 'Drugs properties'!$A:$A, 0), 0)), 8, 4, TRUE, "Drugs properties"))</f>
        <v>3</v>
      </c>
      <c r="AW310" s="98" cm="1">
        <f t="array" aca="1" ref="AW310" ca="1">INDIRECT(ADDRESS(CELL("row", INDEX('Drugs properties'!$A:$A, MATCH($D310, 'Drugs properties'!$A:$A, 0), 0)), 9, 4, TRUE, "Drugs properties"))</f>
        <v>24</v>
      </c>
      <c r="AX310" s="105" cm="1">
        <f t="array" aca="1" ref="AX310" ca="1">INDIRECT(ADDRESS(CELL("row", INDEX('Drugs properties'!$A:$A, MATCH($D310, 'Drugs properties'!$A:$A, 0), 0)), 11, 4, TRUE, "Drugs properties"))</f>
        <v>31446</v>
      </c>
      <c r="AY310" s="102" cm="1">
        <f t="array" aca="1" ref="AY310" ca="1">INDIRECT(ADDRESS(CELL("row", INDEX('Drugs properties'!$A:$A, MATCH($D310, 'Drugs properties'!$A:$A, 0), 0)), 12, 4, TRUE, "Drugs properties"))</f>
        <v>2742</v>
      </c>
      <c r="AZ310" s="102" cm="1">
        <f t="array" aca="1" ref="AZ310" ca="1">INDIRECT(ADDRESS(CELL("row", INDEX('Drugs properties'!$A:$A, MATCH($D310, 'Drugs properties'!$A:$A, 0), 0)), 13, 4, TRUE, "Drugs properties"))</f>
        <v>190</v>
      </c>
      <c r="BA310" s="109" cm="1">
        <f t="array" aca="1" ref="BA310" ca="1">INDIRECT(ADDRESS(CELL("row", INDEX('Drugs properties'!$A:$A, MATCH($D310, 'Drugs properties'!$A:$A, 0), 0)), 14, 4, TRUE, "Drugs properties"))</f>
        <v>4</v>
      </c>
    </row>
    <row r="311" spans="1:53" s="3" customFormat="1" ht="120" x14ac:dyDescent="0.25">
      <c r="A311" s="15">
        <v>309</v>
      </c>
      <c r="B311" s="15" t="s">
        <v>1299</v>
      </c>
      <c r="C311" s="32">
        <v>25823967</v>
      </c>
      <c r="D311" s="34" t="s">
        <v>1778</v>
      </c>
      <c r="E311" s="16">
        <v>800</v>
      </c>
      <c r="F311" s="16" t="s">
        <v>1420</v>
      </c>
      <c r="G311" s="16"/>
      <c r="H311" s="16" t="s">
        <v>1422</v>
      </c>
      <c r="I311" s="16"/>
      <c r="J311" s="16"/>
      <c r="K311" s="16"/>
      <c r="L311" s="16"/>
      <c r="M311" s="35"/>
      <c r="N311" s="43">
        <v>76</v>
      </c>
      <c r="O311" s="17" t="s">
        <v>100</v>
      </c>
      <c r="P311" s="44" t="s">
        <v>1425</v>
      </c>
      <c r="Q311" s="49"/>
      <c r="R311" s="18">
        <v>126</v>
      </c>
      <c r="S311" s="18"/>
      <c r="T311" s="50"/>
      <c r="U311" s="19">
        <v>118</v>
      </c>
      <c r="V311" s="93"/>
      <c r="W311" s="56" t="s">
        <v>1423</v>
      </c>
      <c r="X311" s="61"/>
      <c r="Y311" s="20"/>
      <c r="Z311" s="20"/>
      <c r="AA311" s="20"/>
      <c r="AB311" s="20"/>
      <c r="AC311" s="20">
        <v>3.5</v>
      </c>
      <c r="AD311" s="20">
        <v>0.41499999999999998</v>
      </c>
      <c r="AE311" s="20"/>
      <c r="AF311" s="20"/>
      <c r="AG311" s="20"/>
      <c r="AH311" s="20"/>
      <c r="AI311" s="20"/>
      <c r="AJ311" s="62">
        <v>1.4</v>
      </c>
      <c r="AK311" s="67" t="s">
        <v>1421</v>
      </c>
      <c r="AL311" s="21"/>
      <c r="AM311" s="21">
        <v>453</v>
      </c>
      <c r="AN311" s="68"/>
      <c r="AO311" s="72"/>
      <c r="AP311" s="98" t="str" cm="1">
        <f t="array" aca="1" ref="AP311" ca="1">INDIRECT(ADDRESS(CELL("row", INDEX('Drugs properties'!$A:$A, MATCH($D311, 'Drugs properties'!$A:$A, 0), 0)), 2, 4, TRUE, "Drugs properties"))</f>
        <v>CCCCC1=C(C2=C(O1)C=CC(=C2)NS(=O)(=O)C)C(=O)C3=CC=C(C=C3)OCCCN(CCCC)CCCC</v>
      </c>
      <c r="AQ311" s="98" cm="1">
        <f t="array" aca="1" ref="AQ311" ca="1">INDIRECT(ADDRESS(CELL("row", INDEX('Drugs properties'!$A:$A, MATCH($D311, 'Drugs properties'!$A:$A, 0), 0)), 3, 4, TRUE, "Drugs properties"))</f>
        <v>556.76</v>
      </c>
      <c r="AR311" s="98" cm="1">
        <f t="array" aca="1" ref="AR311" ca="1">INDIRECT(ADDRESS(CELL("row", INDEX('Drugs properties'!$A:$A, MATCH($D311, 'Drugs properties'!$A:$A, 0), 0)), 4, 4, TRUE, "Drugs properties"))</f>
        <v>97.23</v>
      </c>
      <c r="AS311" s="98" cm="1">
        <f t="array" aca="1" ref="AS311" ca="1">INDIRECT(ADDRESS(CELL("row", INDEX('Drugs properties'!$A:$A, MATCH($D311, 'Drugs properties'!$A:$A, 0), 0)), 5, 4, TRUE, "Drugs properties"))</f>
        <v>6.05</v>
      </c>
      <c r="AT311" s="98" cm="1">
        <f t="array" aca="1" ref="AT311" ca="1">INDIRECT(ADDRESS(CELL("row", INDEX('Drugs properties'!$A:$A, MATCH($D311, 'Drugs properties'!$A:$A, 0), 0)), 6, 4, TRUE, "Drugs properties"))</f>
        <v>6</v>
      </c>
      <c r="AU311" s="98" cm="1">
        <f t="array" aca="1" ref="AU311" ca="1">INDIRECT(ADDRESS(CELL("row", INDEX('Drugs properties'!$A:$A, MATCH($D311, 'Drugs properties'!$A:$A, 0), 0)), 7, 4, TRUE, "Drugs properties"))</f>
        <v>1</v>
      </c>
      <c r="AV311" s="98" cm="1">
        <f t="array" aca="1" ref="AV311" ca="1">INDIRECT(ADDRESS(CELL("row", INDEX('Drugs properties'!$A:$A, MATCH($D311, 'Drugs properties'!$A:$A, 0), 0)), 8, 4, TRUE, "Drugs properties"))</f>
        <v>18</v>
      </c>
      <c r="AW311" s="98" cm="1">
        <f t="array" aca="1" ref="AW311" ca="1">INDIRECT(ADDRESS(CELL("row", INDEX('Drugs properties'!$A:$A, MATCH($D311, 'Drugs properties'!$A:$A, 0), 0)), 9, 4, TRUE, "Drugs properties"))</f>
        <v>39</v>
      </c>
      <c r="AX311" s="105" cm="1">
        <f t="array" aca="1" ref="AX311" ca="1">INDIRECT(ADDRESS(CELL("row", INDEX('Drugs properties'!$A:$A, MATCH($D311, 'Drugs properties'!$A:$A, 0), 0)), 11, 4, TRUE, "Drugs properties"))</f>
        <v>5843</v>
      </c>
      <c r="AY311" s="102" cm="1">
        <f t="array" aca="1" ref="AY311" ca="1">INDIRECT(ADDRESS(CELL("row", INDEX('Drugs properties'!$A:$A, MATCH($D311, 'Drugs properties'!$A:$A, 0), 0)), 12, 4, TRUE, "Drugs properties"))</f>
        <v>2348</v>
      </c>
      <c r="AZ311" s="102" cm="1">
        <f t="array" aca="1" ref="AZ311" ca="1">INDIRECT(ADDRESS(CELL("row", INDEX('Drugs properties'!$A:$A, MATCH($D311, 'Drugs properties'!$A:$A, 0), 0)), 13, 4, TRUE, "Drugs properties"))</f>
        <v>70</v>
      </c>
      <c r="BA311" s="109" cm="1">
        <f t="array" aca="1" ref="BA311" ca="1">INDIRECT(ADDRESS(CELL("row", INDEX('Drugs properties'!$A:$A, MATCH($D311, 'Drugs properties'!$A:$A, 0), 0)), 14, 4, TRUE, "Drugs properties"))</f>
        <v>11</v>
      </c>
    </row>
    <row r="312" spans="1:53" s="3" customFormat="1" ht="195" x14ac:dyDescent="0.25">
      <c r="A312" s="15">
        <v>310</v>
      </c>
      <c r="B312" s="15" t="s">
        <v>1300</v>
      </c>
      <c r="C312" s="32">
        <v>18609153</v>
      </c>
      <c r="D312" s="34" t="s">
        <v>30</v>
      </c>
      <c r="E312" s="16">
        <v>4</v>
      </c>
      <c r="F312" s="16" t="s">
        <v>1426</v>
      </c>
      <c r="G312" s="16" t="s">
        <v>26</v>
      </c>
      <c r="H312" s="16" t="s">
        <v>1427</v>
      </c>
      <c r="I312" s="90" t="s">
        <v>3360</v>
      </c>
      <c r="J312" s="16" t="s">
        <v>3359</v>
      </c>
      <c r="K312" s="16" t="s">
        <v>177</v>
      </c>
      <c r="L312" s="16"/>
      <c r="M312" s="35"/>
      <c r="N312" s="43">
        <v>50</v>
      </c>
      <c r="O312" s="17" t="s">
        <v>96</v>
      </c>
      <c r="P312" s="44" t="s">
        <v>1424</v>
      </c>
      <c r="Q312" s="49" t="s">
        <v>1067</v>
      </c>
      <c r="R312" s="18">
        <v>120</v>
      </c>
      <c r="S312" s="18"/>
      <c r="T312" s="50"/>
      <c r="U312" s="55"/>
      <c r="V312" s="19"/>
      <c r="W312" s="56" t="s">
        <v>1428</v>
      </c>
      <c r="X312" s="61"/>
      <c r="Y312" s="20"/>
      <c r="Z312" s="20"/>
      <c r="AA312" s="20"/>
      <c r="AB312" s="20">
        <v>129</v>
      </c>
      <c r="AC312" s="20">
        <v>3.49</v>
      </c>
      <c r="AD312" s="20" t="s">
        <v>73</v>
      </c>
      <c r="AE312" s="20" t="s">
        <v>73</v>
      </c>
      <c r="AF312" s="20">
        <v>94</v>
      </c>
      <c r="AG312" s="20"/>
      <c r="AH312" s="20"/>
      <c r="AI312" s="20"/>
      <c r="AJ312" s="62">
        <v>1.5837000000000001</v>
      </c>
      <c r="AK312" s="67"/>
      <c r="AL312" s="21"/>
      <c r="AM312" s="21"/>
      <c r="AN312" s="68"/>
      <c r="AO312" s="72"/>
      <c r="AP312" s="98" t="str" cm="1">
        <f t="array" aca="1" ref="AP312" ca="1">INDIRECT(ADDRESS(CELL("row", INDEX('Drugs properties'!$A:$A, MATCH($D312, 'Drugs properties'!$A:$A, 0), 0)), 2, 4, TRUE, "Drugs properties"))</f>
        <v>C1CC(N(C1)C(=O)C2CSSCC(C(=O)NC(C(=O)NC(C(=O)NC(C(=O)NC(C(=O)N2)CC(=O)N)CCC(=O)N)CC3=CC=CC=C3)CC4=CC=C(C=C4)O)NC(=O)CNC(=O)CNC(=O)CN)C(=O)NC(CCCCN)C(=O)NCC(=O)N</v>
      </c>
      <c r="AQ312" s="98" cm="1">
        <f t="array" aca="1" ref="AQ312" ca="1">INDIRECT(ADDRESS(CELL("row", INDEX('Drugs properties'!$A:$A, MATCH($D312, 'Drugs properties'!$A:$A, 0), 0)), 3, 4, TRUE, "Drugs properties"))</f>
        <v>1227.3699999999999</v>
      </c>
      <c r="AR312" s="98" cm="1">
        <f t="array" aca="1" ref="AR312" ca="1">INDIRECT(ADDRESS(CELL("row", INDEX('Drugs properties'!$A:$A, MATCH($D312, 'Drugs properties'!$A:$A, 0), 0)), 4, 4, TRUE, "Drugs properties"))</f>
        <v>563.45000000000005</v>
      </c>
      <c r="AS312" s="98" cm="1">
        <f t="array" aca="1" ref="AS312" ca="1">INDIRECT(ADDRESS(CELL("row", INDEX('Drugs properties'!$A:$A, MATCH($D312, 'Drugs properties'!$A:$A, 0), 0)), 5, 4, TRUE, "Drugs properties"))</f>
        <v>-4.78</v>
      </c>
      <c r="AT312" s="98" cm="1">
        <f t="array" aca="1" ref="AT312" ca="1">INDIRECT(ADDRESS(CELL("row", INDEX('Drugs properties'!$A:$A, MATCH($D312, 'Drugs properties'!$A:$A, 0), 0)), 6, 4, TRUE, "Drugs properties"))</f>
        <v>17</v>
      </c>
      <c r="AU312" s="98" cm="1">
        <f t="array" aca="1" ref="AU312" ca="1">INDIRECT(ADDRESS(CELL("row", INDEX('Drugs properties'!$A:$A, MATCH($D312, 'Drugs properties'!$A:$A, 0), 0)), 7, 4, TRUE, "Drugs properties"))</f>
        <v>16</v>
      </c>
      <c r="AV312" s="98" cm="1">
        <f t="array" aca="1" ref="AV312" ca="1">INDIRECT(ADDRESS(CELL("row", INDEX('Drugs properties'!$A:$A, MATCH($D312, 'Drugs properties'!$A:$A, 0), 0)), 8, 4, TRUE, "Drugs properties"))</f>
        <v>31</v>
      </c>
      <c r="AW312" s="98" cm="1">
        <f t="array" aca="1" ref="AW312" ca="1">INDIRECT(ADDRESS(CELL("row", INDEX('Drugs properties'!$A:$A, MATCH($D312, 'Drugs properties'!$A:$A, 0), 0)), 9, 4, TRUE, "Drugs properties"))</f>
        <v>85</v>
      </c>
      <c r="AX312" s="105" cm="1">
        <f t="array" aca="1" ref="AX312" ca="1">INDIRECT(ADDRESS(CELL("row", INDEX('Drugs properties'!$A:$A, MATCH($D312, 'Drugs properties'!$A:$A, 0), 0)), 11, 4, TRUE, "Drugs properties"))</f>
        <v>62</v>
      </c>
      <c r="AY312" s="102" cm="1">
        <f t="array" aca="1" ref="AY312" ca="1">INDIRECT(ADDRESS(CELL("row", INDEX('Drugs properties'!$A:$A, MATCH($D312, 'Drugs properties'!$A:$A, 0), 0)), 12, 4, TRUE, "Drugs properties"))</f>
        <v>25</v>
      </c>
      <c r="AZ312" s="102" cm="1">
        <f t="array" aca="1" ref="AZ312" ca="1">INDIRECT(ADDRESS(CELL("row", INDEX('Drugs properties'!$A:$A, MATCH($D312, 'Drugs properties'!$A:$A, 0), 0)), 13, 4, TRUE, "Drugs properties"))</f>
        <v>0</v>
      </c>
      <c r="BA312" s="109" cm="1">
        <f t="array" aca="1" ref="BA312" ca="1">INDIRECT(ADDRESS(CELL("row", INDEX('Drugs properties'!$A:$A, MATCH($D312, 'Drugs properties'!$A:$A, 0), 0)), 14, 4, TRUE, "Drugs properties"))</f>
        <v>0</v>
      </c>
    </row>
    <row r="313" spans="1:53" s="3" customFormat="1" ht="75" x14ac:dyDescent="0.25">
      <c r="A313" s="15">
        <v>311</v>
      </c>
      <c r="B313" s="15" t="s">
        <v>1301</v>
      </c>
      <c r="C313" s="32">
        <v>11266201</v>
      </c>
      <c r="D313" s="34" t="s">
        <v>69</v>
      </c>
      <c r="E313" s="16">
        <v>240</v>
      </c>
      <c r="F313" s="16"/>
      <c r="G313" s="16" t="s">
        <v>26</v>
      </c>
      <c r="H313" s="16"/>
      <c r="I313" s="16"/>
      <c r="J313" s="16"/>
      <c r="K313" s="16"/>
      <c r="L313" s="16"/>
      <c r="M313" s="35"/>
      <c r="N313" s="43">
        <v>70</v>
      </c>
      <c r="O313" s="17" t="s">
        <v>100</v>
      </c>
      <c r="P313" s="44" t="s">
        <v>1429</v>
      </c>
      <c r="Q313" s="49"/>
      <c r="R313" s="18"/>
      <c r="S313" s="18"/>
      <c r="T313" s="50"/>
      <c r="U313" s="55"/>
      <c r="V313" s="19"/>
      <c r="W313" s="56">
        <v>680</v>
      </c>
      <c r="X313" s="61"/>
      <c r="Y313" s="20"/>
      <c r="Z313" s="20"/>
      <c r="AA313" s="20"/>
      <c r="AB313" s="20"/>
      <c r="AC313" s="20" t="s">
        <v>73</v>
      </c>
      <c r="AD313" s="20" t="s">
        <v>73</v>
      </c>
      <c r="AE313" s="20"/>
      <c r="AF313" s="20"/>
      <c r="AG313" s="20"/>
      <c r="AH313" s="20"/>
      <c r="AI313" s="20"/>
      <c r="AJ313" s="62">
        <v>2</v>
      </c>
      <c r="AK313" s="67" t="s">
        <v>1430</v>
      </c>
      <c r="AL313" s="21"/>
      <c r="AM313" s="21"/>
      <c r="AN313" s="68"/>
      <c r="AO313" s="72"/>
      <c r="AP313" s="100" t="str" cm="1">
        <f t="array" aca="1" ref="AP313" ca="1">INDIRECT(ADDRESS(CELL("row", INDEX('Drugs properties'!$A:$A, MATCH($D313, 'Drugs properties'!$A:$A, 0), 0)), 2, 4, TRUE, "Drugs properties"))</f>
        <v>CCCCC1=C(C2=CC=CC=C2O1)C(=O)C3=CC(=C(C(=C3)I)OCCN(CC)CC)I</v>
      </c>
      <c r="AQ313" s="98" cm="1">
        <f t="array" aca="1" ref="AQ313" ca="1">INDIRECT(ADDRESS(CELL("row", INDEX('Drugs properties'!$A:$A, MATCH($D313, 'Drugs properties'!$A:$A, 0), 0)), 3, 4, TRUE, "Drugs properties"))</f>
        <v>645.30999999999995</v>
      </c>
      <c r="AR313" s="98" cm="1">
        <f t="array" aca="1" ref="AR313" ca="1">INDIRECT(ADDRESS(CELL("row", INDEX('Drugs properties'!$A:$A, MATCH($D313, 'Drugs properties'!$A:$A, 0), 0)), 4, 4, TRUE, "Drugs properties"))</f>
        <v>42.68</v>
      </c>
      <c r="AS313" s="98" cm="1">
        <f t="array" aca="1" ref="AS313" ca="1">INDIRECT(ADDRESS(CELL("row", INDEX('Drugs properties'!$A:$A, MATCH($D313, 'Drugs properties'!$A:$A, 0), 0)), 5, 4, TRUE, "Drugs properties"))</f>
        <v>6.49</v>
      </c>
      <c r="AT313" s="98" cm="1">
        <f t="array" aca="1" ref="AT313" ca="1">INDIRECT(ADDRESS(CELL("row", INDEX('Drugs properties'!$A:$A, MATCH($D313, 'Drugs properties'!$A:$A, 0), 0)), 6, 4, TRUE, "Drugs properties"))</f>
        <v>4</v>
      </c>
      <c r="AU313" s="98" cm="1">
        <f t="array" aca="1" ref="AU313" ca="1">INDIRECT(ADDRESS(CELL("row", INDEX('Drugs properties'!$A:$A, MATCH($D313, 'Drugs properties'!$A:$A, 0), 0)), 7, 4, TRUE, "Drugs properties"))</f>
        <v>0</v>
      </c>
      <c r="AV313" s="98" cm="1">
        <f t="array" aca="1" ref="AV313" ca="1">INDIRECT(ADDRESS(CELL("row", INDEX('Drugs properties'!$A:$A, MATCH($D313, 'Drugs properties'!$A:$A, 0), 0)), 8, 4, TRUE, "Drugs properties"))</f>
        <v>11</v>
      </c>
      <c r="AW313" s="98" cm="1">
        <f t="array" aca="1" ref="AW313" ca="1">INDIRECT(ADDRESS(CELL("row", INDEX('Drugs properties'!$A:$A, MATCH($D313, 'Drugs properties'!$A:$A, 0), 0)), 9, 4, TRUE, "Drugs properties"))</f>
        <v>31</v>
      </c>
      <c r="AX313" s="105" cm="1">
        <f t="array" aca="1" ref="AX313" ca="1">INDIRECT(ADDRESS(CELL("row", INDEX('Drugs properties'!$A:$A, MATCH($D313, 'Drugs properties'!$A:$A, 0), 0)), 11, 4, TRUE, "Drugs properties"))</f>
        <v>33532</v>
      </c>
      <c r="AY313" s="102" cm="1">
        <f t="array" aca="1" ref="AY313" ca="1">INDIRECT(ADDRESS(CELL("row", INDEX('Drugs properties'!$A:$A, MATCH($D313, 'Drugs properties'!$A:$A, 0), 0)), 12, 4, TRUE, "Drugs properties"))</f>
        <v>9543</v>
      </c>
      <c r="AZ313" s="102" cm="1">
        <f t="array" aca="1" ref="AZ313" ca="1">INDIRECT(ADDRESS(CELL("row", INDEX('Drugs properties'!$A:$A, MATCH($D313, 'Drugs properties'!$A:$A, 0), 0)), 13, 4, TRUE, "Drugs properties"))</f>
        <v>845</v>
      </c>
      <c r="BA313" s="109" cm="1">
        <f t="array" aca="1" ref="BA313" ca="1">INDIRECT(ADDRESS(CELL("row", INDEX('Drugs properties'!$A:$A, MATCH($D313, 'Drugs properties'!$A:$A, 0), 0)), 14, 4, TRUE, "Drugs properties"))</f>
        <v>56</v>
      </c>
    </row>
    <row r="314" spans="1:53" s="3" customFormat="1" ht="165" x14ac:dyDescent="0.25">
      <c r="A314" s="15">
        <v>312</v>
      </c>
      <c r="B314" s="15" t="s">
        <v>1302</v>
      </c>
      <c r="C314" s="32">
        <v>17617063</v>
      </c>
      <c r="D314" s="34" t="s">
        <v>20</v>
      </c>
      <c r="E314" s="16">
        <v>1</v>
      </c>
      <c r="F314" s="16" t="s">
        <v>2179</v>
      </c>
      <c r="G314" s="16"/>
      <c r="H314" s="16"/>
      <c r="I314" s="16"/>
      <c r="J314" s="16"/>
      <c r="K314" s="16"/>
      <c r="L314" s="16"/>
      <c r="M314" s="35"/>
      <c r="N314" s="43">
        <v>46</v>
      </c>
      <c r="O314" s="17" t="s">
        <v>96</v>
      </c>
      <c r="P314" s="44" t="s">
        <v>1436</v>
      </c>
      <c r="Q314" s="49"/>
      <c r="R314" s="18"/>
      <c r="S314" s="18"/>
      <c r="T314" s="50"/>
      <c r="U314" s="55"/>
      <c r="V314" s="19"/>
      <c r="W314" s="56">
        <v>560</v>
      </c>
      <c r="X314" s="61"/>
      <c r="Y314" s="20"/>
      <c r="Z314" s="20"/>
      <c r="AA314" s="20"/>
      <c r="AB314" s="20"/>
      <c r="AC314" s="20"/>
      <c r="AD314" s="20"/>
      <c r="AE314" s="20"/>
      <c r="AF314" s="20"/>
      <c r="AG314" s="20"/>
      <c r="AH314" s="20"/>
      <c r="AI314" s="20"/>
      <c r="AJ314" s="62"/>
      <c r="AK314" s="67" t="s">
        <v>3473</v>
      </c>
      <c r="AL314" s="21"/>
      <c r="AM314" s="21"/>
      <c r="AN314" s="68" t="s">
        <v>3472</v>
      </c>
      <c r="AO314" s="72" t="s">
        <v>3462</v>
      </c>
      <c r="AP314" s="98" t="str" cm="1">
        <f t="array" aca="1" ref="AP314" ca="1">INDIRECT(ADDRESS(CELL("row", INDEX('Drugs properties'!$A:$A, MATCH($D314, 'Drugs properties'!$A:$A, 0), 0)), 2, 4, TRUE, "Drugs properties"))</f>
        <v>CN(CCC1=CC=C(C=C1)NS(=O)(=O)C)CCOC2=CC=C(C=C2)NS(=O)(=O)C</v>
      </c>
      <c r="AQ314" s="98" cm="1">
        <f t="array" aca="1" ref="AQ314" ca="1">INDIRECT(ADDRESS(CELL("row", INDEX('Drugs properties'!$A:$A, MATCH($D314, 'Drugs properties'!$A:$A, 0), 0)), 3, 4, TRUE, "Drugs properties"))</f>
        <v>441.56</v>
      </c>
      <c r="AR314" s="98" cm="1">
        <f t="array" aca="1" ref="AR314" ca="1">INDIRECT(ADDRESS(CELL("row", INDEX('Drugs properties'!$A:$A, MATCH($D314, 'Drugs properties'!$A:$A, 0), 0)), 4, 4, TRUE, "Drugs properties"))</f>
        <v>121.57</v>
      </c>
      <c r="AS314" s="98" cm="1">
        <f t="array" aca="1" ref="AS314" ca="1">INDIRECT(ADDRESS(CELL("row", INDEX('Drugs properties'!$A:$A, MATCH($D314, 'Drugs properties'!$A:$A, 0), 0)), 5, 4, TRUE, "Drugs properties"))</f>
        <v>1.93</v>
      </c>
      <c r="AT314" s="98" cm="1">
        <f t="array" aca="1" ref="AT314" ca="1">INDIRECT(ADDRESS(CELL("row", INDEX('Drugs properties'!$A:$A, MATCH($D314, 'Drugs properties'!$A:$A, 0), 0)), 6, 4, TRUE, "Drugs properties"))</f>
        <v>6</v>
      </c>
      <c r="AU314" s="98" cm="1">
        <f t="array" aca="1" ref="AU314" ca="1">INDIRECT(ADDRESS(CELL("row", INDEX('Drugs properties'!$A:$A, MATCH($D314, 'Drugs properties'!$A:$A, 0), 0)), 7, 4, TRUE, "Drugs properties"))</f>
        <v>2</v>
      </c>
      <c r="AV314" s="98" cm="1">
        <f t="array" aca="1" ref="AV314" ca="1">INDIRECT(ADDRESS(CELL("row", INDEX('Drugs properties'!$A:$A, MATCH($D314, 'Drugs properties'!$A:$A, 0), 0)), 8, 4, TRUE, "Drugs properties"))</f>
        <v>11</v>
      </c>
      <c r="AW314" s="98" cm="1">
        <f t="array" aca="1" ref="AW314" ca="1">INDIRECT(ADDRESS(CELL("row", INDEX('Drugs properties'!$A:$A, MATCH($D314, 'Drugs properties'!$A:$A, 0), 0)), 9, 4, TRUE, "Drugs properties"))</f>
        <v>29</v>
      </c>
      <c r="AX314" s="105" cm="1">
        <f t="array" aca="1" ref="AX314" ca="1">INDIRECT(ADDRESS(CELL("row", INDEX('Drugs properties'!$A:$A, MATCH($D314, 'Drugs properties'!$A:$A, 0), 0)), 11, 4, TRUE, "Drugs properties"))</f>
        <v>8650</v>
      </c>
      <c r="AY314" s="102" cm="1">
        <f t="array" aca="1" ref="AY314" ca="1">INDIRECT(ADDRESS(CELL("row", INDEX('Drugs properties'!$A:$A, MATCH($D314, 'Drugs properties'!$A:$A, 0), 0)), 12, 4, TRUE, "Drugs properties"))</f>
        <v>2741</v>
      </c>
      <c r="AZ314" s="102" cm="1">
        <f t="array" aca="1" ref="AZ314" ca="1">INDIRECT(ADDRESS(CELL("row", INDEX('Drugs properties'!$A:$A, MATCH($D314, 'Drugs properties'!$A:$A, 0), 0)), 13, 4, TRUE, "Drugs properties"))</f>
        <v>188</v>
      </c>
      <c r="BA314" s="109" cm="1">
        <f t="array" aca="1" ref="BA314" ca="1">INDIRECT(ADDRESS(CELL("row", INDEX('Drugs properties'!$A:$A, MATCH($D314, 'Drugs properties'!$A:$A, 0), 0)), 14, 4, TRUE, "Drugs properties"))</f>
        <v>15</v>
      </c>
    </row>
    <row r="315" spans="1:53" s="3" customFormat="1" ht="75" x14ac:dyDescent="0.25">
      <c r="A315" s="15">
        <v>313</v>
      </c>
      <c r="B315" s="15" t="s">
        <v>1302</v>
      </c>
      <c r="C315" s="32">
        <v>17617063</v>
      </c>
      <c r="D315" s="34" t="s">
        <v>20</v>
      </c>
      <c r="E315" s="16">
        <f>0.125*2</f>
        <v>0.25</v>
      </c>
      <c r="F315" s="16" t="s">
        <v>2180</v>
      </c>
      <c r="G315" s="16"/>
      <c r="H315" s="16" t="s">
        <v>1431</v>
      </c>
      <c r="I315" s="16"/>
      <c r="J315" s="16" t="s">
        <v>3463</v>
      </c>
      <c r="K315" s="16"/>
      <c r="L315" s="16"/>
      <c r="M315" s="35"/>
      <c r="N315" s="43">
        <v>64</v>
      </c>
      <c r="O315" s="17" t="s">
        <v>100</v>
      </c>
      <c r="P315" s="44" t="s">
        <v>1435</v>
      </c>
      <c r="Q315" s="49"/>
      <c r="R315" s="18"/>
      <c r="S315" s="18"/>
      <c r="T315" s="50"/>
      <c r="U315" s="55"/>
      <c r="V315" s="93"/>
      <c r="W315" s="56">
        <v>670</v>
      </c>
      <c r="X315" s="61"/>
      <c r="Y315" s="20"/>
      <c r="Z315" s="20"/>
      <c r="AA315" s="20"/>
      <c r="AB315" s="20"/>
      <c r="AC315" s="20" t="s">
        <v>73</v>
      </c>
      <c r="AD315" s="20" t="s">
        <v>73</v>
      </c>
      <c r="AE315" s="20"/>
      <c r="AF315" s="20"/>
      <c r="AG315" s="20"/>
      <c r="AH315" s="20"/>
      <c r="AI315" s="20"/>
      <c r="AJ315" s="62"/>
      <c r="AK315" s="67" t="s">
        <v>1432</v>
      </c>
      <c r="AL315" s="21"/>
      <c r="AM315" s="21"/>
      <c r="AN315" s="68" t="s">
        <v>1433</v>
      </c>
      <c r="AO315" s="72" t="s">
        <v>3464</v>
      </c>
      <c r="AP315" s="98" t="str" cm="1">
        <f t="array" aca="1" ref="AP315" ca="1">INDIRECT(ADDRESS(CELL("row", INDEX('Drugs properties'!$A:$A, MATCH($D315, 'Drugs properties'!$A:$A, 0), 0)), 2, 4, TRUE, "Drugs properties"))</f>
        <v>CN(CCC1=CC=C(C=C1)NS(=O)(=O)C)CCOC2=CC=C(C=C2)NS(=O)(=O)C</v>
      </c>
      <c r="AQ315" s="98" cm="1">
        <f t="array" aca="1" ref="AQ315" ca="1">INDIRECT(ADDRESS(CELL("row", INDEX('Drugs properties'!$A:$A, MATCH($D315, 'Drugs properties'!$A:$A, 0), 0)), 3, 4, TRUE, "Drugs properties"))</f>
        <v>441.56</v>
      </c>
      <c r="AR315" s="98" cm="1">
        <f t="array" aca="1" ref="AR315" ca="1">INDIRECT(ADDRESS(CELL("row", INDEX('Drugs properties'!$A:$A, MATCH($D315, 'Drugs properties'!$A:$A, 0), 0)), 4, 4, TRUE, "Drugs properties"))</f>
        <v>121.57</v>
      </c>
      <c r="AS315" s="98" cm="1">
        <f t="array" aca="1" ref="AS315" ca="1">INDIRECT(ADDRESS(CELL("row", INDEX('Drugs properties'!$A:$A, MATCH($D315, 'Drugs properties'!$A:$A, 0), 0)), 5, 4, TRUE, "Drugs properties"))</f>
        <v>1.93</v>
      </c>
      <c r="AT315" s="98" cm="1">
        <f t="array" aca="1" ref="AT315" ca="1">INDIRECT(ADDRESS(CELL("row", INDEX('Drugs properties'!$A:$A, MATCH($D315, 'Drugs properties'!$A:$A, 0), 0)), 6, 4, TRUE, "Drugs properties"))</f>
        <v>6</v>
      </c>
      <c r="AU315" s="98" cm="1">
        <f t="array" aca="1" ref="AU315" ca="1">INDIRECT(ADDRESS(CELL("row", INDEX('Drugs properties'!$A:$A, MATCH($D315, 'Drugs properties'!$A:$A, 0), 0)), 7, 4, TRUE, "Drugs properties"))</f>
        <v>2</v>
      </c>
      <c r="AV315" s="98" cm="1">
        <f t="array" aca="1" ref="AV315" ca="1">INDIRECT(ADDRESS(CELL("row", INDEX('Drugs properties'!$A:$A, MATCH($D315, 'Drugs properties'!$A:$A, 0), 0)), 8, 4, TRUE, "Drugs properties"))</f>
        <v>11</v>
      </c>
      <c r="AW315" s="98" cm="1">
        <f t="array" aca="1" ref="AW315" ca="1">INDIRECT(ADDRESS(CELL("row", INDEX('Drugs properties'!$A:$A, MATCH($D315, 'Drugs properties'!$A:$A, 0), 0)), 9, 4, TRUE, "Drugs properties"))</f>
        <v>29</v>
      </c>
      <c r="AX315" s="105" cm="1">
        <f t="array" aca="1" ref="AX315" ca="1">INDIRECT(ADDRESS(CELL("row", INDEX('Drugs properties'!$A:$A, MATCH($D315, 'Drugs properties'!$A:$A, 0), 0)), 11, 4, TRUE, "Drugs properties"))</f>
        <v>8650</v>
      </c>
      <c r="AY315" s="102" cm="1">
        <f t="array" aca="1" ref="AY315" ca="1">INDIRECT(ADDRESS(CELL("row", INDEX('Drugs properties'!$A:$A, MATCH($D315, 'Drugs properties'!$A:$A, 0), 0)), 12, 4, TRUE, "Drugs properties"))</f>
        <v>2741</v>
      </c>
      <c r="AZ315" s="102" cm="1">
        <f t="array" aca="1" ref="AZ315" ca="1">INDIRECT(ADDRESS(CELL("row", INDEX('Drugs properties'!$A:$A, MATCH($D315, 'Drugs properties'!$A:$A, 0), 0)), 13, 4, TRUE, "Drugs properties"))</f>
        <v>188</v>
      </c>
      <c r="BA315" s="109" cm="1">
        <f t="array" aca="1" ref="BA315" ca="1">INDIRECT(ADDRESS(CELL("row", INDEX('Drugs properties'!$A:$A, MATCH($D315, 'Drugs properties'!$A:$A, 0), 0)), 14, 4, TRUE, "Drugs properties"))</f>
        <v>15</v>
      </c>
    </row>
    <row r="316" spans="1:53" s="3" customFormat="1" ht="75" x14ac:dyDescent="0.25">
      <c r="A316" s="15">
        <v>314</v>
      </c>
      <c r="B316" s="15" t="s">
        <v>1302</v>
      </c>
      <c r="C316" s="32">
        <v>17617063</v>
      </c>
      <c r="D316" s="34" t="s">
        <v>20</v>
      </c>
      <c r="E316" s="16" t="s">
        <v>911</v>
      </c>
      <c r="F316" s="16"/>
      <c r="G316" s="16"/>
      <c r="H316" s="16"/>
      <c r="I316" s="16"/>
      <c r="J316" s="16"/>
      <c r="K316" s="16"/>
      <c r="L316" s="16"/>
      <c r="M316" s="35"/>
      <c r="N316" s="43">
        <v>80</v>
      </c>
      <c r="O316" s="17" t="s">
        <v>100</v>
      </c>
      <c r="P316" s="44" t="s">
        <v>1434</v>
      </c>
      <c r="Q316" s="49"/>
      <c r="R316" s="18"/>
      <c r="S316" s="18"/>
      <c r="T316" s="50"/>
      <c r="U316" s="55"/>
      <c r="V316" s="19"/>
      <c r="W316" s="56">
        <v>680</v>
      </c>
      <c r="X316" s="61"/>
      <c r="Y316" s="20"/>
      <c r="Z316" s="20"/>
      <c r="AA316" s="20"/>
      <c r="AB316" s="20"/>
      <c r="AC316" s="20"/>
      <c r="AD316" s="20"/>
      <c r="AE316" s="20"/>
      <c r="AF316" s="20"/>
      <c r="AG316" s="20"/>
      <c r="AH316" s="20"/>
      <c r="AI316" s="20"/>
      <c r="AJ316" s="62"/>
      <c r="AK316" s="67" t="s">
        <v>1437</v>
      </c>
      <c r="AL316" s="21"/>
      <c r="AM316" s="21"/>
      <c r="AN316" s="68" t="s">
        <v>1438</v>
      </c>
      <c r="AO316" s="72" t="s">
        <v>3465</v>
      </c>
      <c r="AP316" s="98" t="str" cm="1">
        <f t="array" aca="1" ref="AP316" ca="1">INDIRECT(ADDRESS(CELL("row", INDEX('Drugs properties'!$A:$A, MATCH($D316, 'Drugs properties'!$A:$A, 0), 0)), 2, 4, TRUE, "Drugs properties"))</f>
        <v>CN(CCC1=CC=C(C=C1)NS(=O)(=O)C)CCOC2=CC=C(C=C2)NS(=O)(=O)C</v>
      </c>
      <c r="AQ316" s="98" cm="1">
        <f t="array" aca="1" ref="AQ316" ca="1">INDIRECT(ADDRESS(CELL("row", INDEX('Drugs properties'!$A:$A, MATCH($D316, 'Drugs properties'!$A:$A, 0), 0)), 3, 4, TRUE, "Drugs properties"))</f>
        <v>441.56</v>
      </c>
      <c r="AR316" s="98" cm="1">
        <f t="array" aca="1" ref="AR316" ca="1">INDIRECT(ADDRESS(CELL("row", INDEX('Drugs properties'!$A:$A, MATCH($D316, 'Drugs properties'!$A:$A, 0), 0)), 4, 4, TRUE, "Drugs properties"))</f>
        <v>121.57</v>
      </c>
      <c r="AS316" s="98" cm="1">
        <f t="array" aca="1" ref="AS316" ca="1">INDIRECT(ADDRESS(CELL("row", INDEX('Drugs properties'!$A:$A, MATCH($D316, 'Drugs properties'!$A:$A, 0), 0)), 5, 4, TRUE, "Drugs properties"))</f>
        <v>1.93</v>
      </c>
      <c r="AT316" s="98" cm="1">
        <f t="array" aca="1" ref="AT316" ca="1">INDIRECT(ADDRESS(CELL("row", INDEX('Drugs properties'!$A:$A, MATCH($D316, 'Drugs properties'!$A:$A, 0), 0)), 6, 4, TRUE, "Drugs properties"))</f>
        <v>6</v>
      </c>
      <c r="AU316" s="98" cm="1">
        <f t="array" aca="1" ref="AU316" ca="1">INDIRECT(ADDRESS(CELL("row", INDEX('Drugs properties'!$A:$A, MATCH($D316, 'Drugs properties'!$A:$A, 0), 0)), 7, 4, TRUE, "Drugs properties"))</f>
        <v>2</v>
      </c>
      <c r="AV316" s="98" cm="1">
        <f t="array" aca="1" ref="AV316" ca="1">INDIRECT(ADDRESS(CELL("row", INDEX('Drugs properties'!$A:$A, MATCH($D316, 'Drugs properties'!$A:$A, 0), 0)), 8, 4, TRUE, "Drugs properties"))</f>
        <v>11</v>
      </c>
      <c r="AW316" s="98" cm="1">
        <f t="array" aca="1" ref="AW316" ca="1">INDIRECT(ADDRESS(CELL("row", INDEX('Drugs properties'!$A:$A, MATCH($D316, 'Drugs properties'!$A:$A, 0), 0)), 9, 4, TRUE, "Drugs properties"))</f>
        <v>29</v>
      </c>
      <c r="AX316" s="105" cm="1">
        <f t="array" aca="1" ref="AX316" ca="1">INDIRECT(ADDRESS(CELL("row", INDEX('Drugs properties'!$A:$A, MATCH($D316, 'Drugs properties'!$A:$A, 0), 0)), 11, 4, TRUE, "Drugs properties"))</f>
        <v>8650</v>
      </c>
      <c r="AY316" s="102" cm="1">
        <f t="array" aca="1" ref="AY316" ca="1">INDIRECT(ADDRESS(CELL("row", INDEX('Drugs properties'!$A:$A, MATCH($D316, 'Drugs properties'!$A:$A, 0), 0)), 12, 4, TRUE, "Drugs properties"))</f>
        <v>2741</v>
      </c>
      <c r="AZ316" s="102" cm="1">
        <f t="array" aca="1" ref="AZ316" ca="1">INDIRECT(ADDRESS(CELL("row", INDEX('Drugs properties'!$A:$A, MATCH($D316, 'Drugs properties'!$A:$A, 0), 0)), 13, 4, TRUE, "Drugs properties"))</f>
        <v>188</v>
      </c>
      <c r="BA316" s="109" cm="1">
        <f t="array" aca="1" ref="BA316" ca="1">INDIRECT(ADDRESS(CELL("row", INDEX('Drugs properties'!$A:$A, MATCH($D316, 'Drugs properties'!$A:$A, 0), 0)), 14, 4, TRUE, "Drugs properties"))</f>
        <v>15</v>
      </c>
    </row>
    <row r="317" spans="1:53" s="3" customFormat="1" ht="75" x14ac:dyDescent="0.25">
      <c r="A317" s="15">
        <v>315</v>
      </c>
      <c r="B317" s="15" t="s">
        <v>1303</v>
      </c>
      <c r="C317" s="32">
        <v>24444543</v>
      </c>
      <c r="D317" s="34" t="s">
        <v>69</v>
      </c>
      <c r="E317" s="16" t="s">
        <v>3218</v>
      </c>
      <c r="F317" s="16" t="s">
        <v>3217</v>
      </c>
      <c r="G317" s="16" t="s">
        <v>26</v>
      </c>
      <c r="H317" s="16"/>
      <c r="I317" s="16"/>
      <c r="J317" s="16"/>
      <c r="K317" s="16"/>
      <c r="L317" s="16"/>
      <c r="M317" s="35"/>
      <c r="N317" s="43">
        <v>61</v>
      </c>
      <c r="O317" s="17" t="s">
        <v>100</v>
      </c>
      <c r="P317" s="44" t="s">
        <v>1439</v>
      </c>
      <c r="Q317" s="49"/>
      <c r="R317" s="18"/>
      <c r="S317" s="18"/>
      <c r="T317" s="50"/>
      <c r="U317" s="55" t="s">
        <v>323</v>
      </c>
      <c r="V317" s="19">
        <v>520</v>
      </c>
      <c r="W317" s="56">
        <v>580</v>
      </c>
      <c r="X317" s="61"/>
      <c r="Y317" s="20"/>
      <c r="Z317" s="20"/>
      <c r="AA317" s="20"/>
      <c r="AB317" s="20"/>
      <c r="AC317" s="20"/>
      <c r="AD317" s="20"/>
      <c r="AE317" s="20"/>
      <c r="AF317" s="20"/>
      <c r="AG317" s="20"/>
      <c r="AH317" s="20"/>
      <c r="AI317" s="20"/>
      <c r="AJ317" s="62"/>
      <c r="AK317" s="67" t="s">
        <v>1440</v>
      </c>
      <c r="AL317" s="21"/>
      <c r="AM317" s="21" t="s">
        <v>1441</v>
      </c>
      <c r="AN317" s="68"/>
      <c r="AO317" s="72"/>
      <c r="AP317" s="98" t="str" cm="1">
        <f t="array" aca="1" ref="AP317" ca="1">INDIRECT(ADDRESS(CELL("row", INDEX('Drugs properties'!$A:$A, MATCH($D317, 'Drugs properties'!$A:$A, 0), 0)), 2, 4, TRUE, "Drugs properties"))</f>
        <v>CCCCC1=C(C2=CC=CC=C2O1)C(=O)C3=CC(=C(C(=C3)I)OCCN(CC)CC)I</v>
      </c>
      <c r="AQ317" s="98" cm="1">
        <f t="array" aca="1" ref="AQ317" ca="1">INDIRECT(ADDRESS(CELL("row", INDEX('Drugs properties'!$A:$A, MATCH($D317, 'Drugs properties'!$A:$A, 0), 0)), 3, 4, TRUE, "Drugs properties"))</f>
        <v>645.30999999999995</v>
      </c>
      <c r="AR317" s="98" cm="1">
        <f t="array" aca="1" ref="AR317" ca="1">INDIRECT(ADDRESS(CELL("row", INDEX('Drugs properties'!$A:$A, MATCH($D317, 'Drugs properties'!$A:$A, 0), 0)), 4, 4, TRUE, "Drugs properties"))</f>
        <v>42.68</v>
      </c>
      <c r="AS317" s="98" cm="1">
        <f t="array" aca="1" ref="AS317" ca="1">INDIRECT(ADDRESS(CELL("row", INDEX('Drugs properties'!$A:$A, MATCH($D317, 'Drugs properties'!$A:$A, 0), 0)), 5, 4, TRUE, "Drugs properties"))</f>
        <v>6.49</v>
      </c>
      <c r="AT317" s="98" cm="1">
        <f t="array" aca="1" ref="AT317" ca="1">INDIRECT(ADDRESS(CELL("row", INDEX('Drugs properties'!$A:$A, MATCH($D317, 'Drugs properties'!$A:$A, 0), 0)), 6, 4, TRUE, "Drugs properties"))</f>
        <v>4</v>
      </c>
      <c r="AU317" s="98" cm="1">
        <f t="array" aca="1" ref="AU317" ca="1">INDIRECT(ADDRESS(CELL("row", INDEX('Drugs properties'!$A:$A, MATCH($D317, 'Drugs properties'!$A:$A, 0), 0)), 7, 4, TRUE, "Drugs properties"))</f>
        <v>0</v>
      </c>
      <c r="AV317" s="98" cm="1">
        <f t="array" aca="1" ref="AV317" ca="1">INDIRECT(ADDRESS(CELL("row", INDEX('Drugs properties'!$A:$A, MATCH($D317, 'Drugs properties'!$A:$A, 0), 0)), 8, 4, TRUE, "Drugs properties"))</f>
        <v>11</v>
      </c>
      <c r="AW317" s="98" cm="1">
        <f t="array" aca="1" ref="AW317" ca="1">INDIRECT(ADDRESS(CELL("row", INDEX('Drugs properties'!$A:$A, MATCH($D317, 'Drugs properties'!$A:$A, 0), 0)), 9, 4, TRUE, "Drugs properties"))</f>
        <v>31</v>
      </c>
      <c r="AX317" s="105" cm="1">
        <f t="array" aca="1" ref="AX317" ca="1">INDIRECT(ADDRESS(CELL("row", INDEX('Drugs properties'!$A:$A, MATCH($D317, 'Drugs properties'!$A:$A, 0), 0)), 11, 4, TRUE, "Drugs properties"))</f>
        <v>33532</v>
      </c>
      <c r="AY317" s="102" cm="1">
        <f t="array" aca="1" ref="AY317" ca="1">INDIRECT(ADDRESS(CELL("row", INDEX('Drugs properties'!$A:$A, MATCH($D317, 'Drugs properties'!$A:$A, 0), 0)), 12, 4, TRUE, "Drugs properties"))</f>
        <v>9543</v>
      </c>
      <c r="AZ317" s="102" cm="1">
        <f t="array" aca="1" ref="AZ317" ca="1">INDIRECT(ADDRESS(CELL("row", INDEX('Drugs properties'!$A:$A, MATCH($D317, 'Drugs properties'!$A:$A, 0), 0)), 13, 4, TRUE, "Drugs properties"))</f>
        <v>845</v>
      </c>
      <c r="BA317" s="109" cm="1">
        <f t="array" aca="1" ref="BA317" ca="1">INDIRECT(ADDRESS(CELL("row", INDEX('Drugs properties'!$A:$A, MATCH($D317, 'Drugs properties'!$A:$A, 0), 0)), 14, 4, TRUE, "Drugs properties"))</f>
        <v>56</v>
      </c>
    </row>
    <row r="318" spans="1:53" s="3" customFormat="1" ht="90" x14ac:dyDescent="0.25">
      <c r="A318" s="15">
        <v>316</v>
      </c>
      <c r="B318" s="15" t="s">
        <v>1304</v>
      </c>
      <c r="C318" s="32">
        <v>1743800</v>
      </c>
      <c r="D318" s="34" t="s">
        <v>69</v>
      </c>
      <c r="E318" s="16">
        <v>1200</v>
      </c>
      <c r="F318" s="16"/>
      <c r="G318" s="16" t="s">
        <v>19</v>
      </c>
      <c r="H318" s="16" t="s">
        <v>1443</v>
      </c>
      <c r="I318" s="16" t="s">
        <v>2181</v>
      </c>
      <c r="J318" s="16"/>
      <c r="K318" s="16"/>
      <c r="L318" s="16"/>
      <c r="M318" s="35"/>
      <c r="N318" s="43">
        <v>74</v>
      </c>
      <c r="O318" s="17" t="s">
        <v>100</v>
      </c>
      <c r="P318" s="44" t="s">
        <v>1442</v>
      </c>
      <c r="Q318" s="49"/>
      <c r="R318" s="18"/>
      <c r="S318" s="18"/>
      <c r="T318" s="50"/>
      <c r="U318" s="55"/>
      <c r="V318" s="19">
        <v>750</v>
      </c>
      <c r="W318" s="56">
        <v>673</v>
      </c>
      <c r="X318" s="61"/>
      <c r="Y318" s="20"/>
      <c r="Z318" s="20"/>
      <c r="AA318" s="20"/>
      <c r="AB318" s="20"/>
      <c r="AC318" s="20" t="s">
        <v>2182</v>
      </c>
      <c r="AD318" s="20"/>
      <c r="AE318" s="20"/>
      <c r="AF318" s="20"/>
      <c r="AG318" s="20"/>
      <c r="AH318" s="20"/>
      <c r="AI318" s="20"/>
      <c r="AJ318" s="62"/>
      <c r="AK318" s="67" t="s">
        <v>1444</v>
      </c>
      <c r="AL318" s="21"/>
      <c r="AM318" s="21"/>
      <c r="AN318" s="68" t="s">
        <v>1445</v>
      </c>
      <c r="AO318" s="72"/>
      <c r="AP318" s="98" t="str" cm="1">
        <f t="array" aca="1" ref="AP318" ca="1">INDIRECT(ADDRESS(CELL("row", INDEX('Drugs properties'!$A:$A, MATCH($D318, 'Drugs properties'!$A:$A, 0), 0)), 2, 4, TRUE, "Drugs properties"))</f>
        <v>CCCCC1=C(C2=CC=CC=C2O1)C(=O)C3=CC(=C(C(=C3)I)OCCN(CC)CC)I</v>
      </c>
      <c r="AQ318" s="98" cm="1">
        <f t="array" aca="1" ref="AQ318" ca="1">INDIRECT(ADDRESS(CELL("row", INDEX('Drugs properties'!$A:$A, MATCH($D318, 'Drugs properties'!$A:$A, 0), 0)), 3, 4, TRUE, "Drugs properties"))</f>
        <v>645.30999999999995</v>
      </c>
      <c r="AR318" s="98" cm="1">
        <f t="array" aca="1" ref="AR318" ca="1">INDIRECT(ADDRESS(CELL("row", INDEX('Drugs properties'!$A:$A, MATCH($D318, 'Drugs properties'!$A:$A, 0), 0)), 4, 4, TRUE, "Drugs properties"))</f>
        <v>42.68</v>
      </c>
      <c r="AS318" s="98" cm="1">
        <f t="array" aca="1" ref="AS318" ca="1">INDIRECT(ADDRESS(CELL("row", INDEX('Drugs properties'!$A:$A, MATCH($D318, 'Drugs properties'!$A:$A, 0), 0)), 5, 4, TRUE, "Drugs properties"))</f>
        <v>6.49</v>
      </c>
      <c r="AT318" s="98" cm="1">
        <f t="array" aca="1" ref="AT318" ca="1">INDIRECT(ADDRESS(CELL("row", INDEX('Drugs properties'!$A:$A, MATCH($D318, 'Drugs properties'!$A:$A, 0), 0)), 6, 4, TRUE, "Drugs properties"))</f>
        <v>4</v>
      </c>
      <c r="AU318" s="98" cm="1">
        <f t="array" aca="1" ref="AU318" ca="1">INDIRECT(ADDRESS(CELL("row", INDEX('Drugs properties'!$A:$A, MATCH($D318, 'Drugs properties'!$A:$A, 0), 0)), 7, 4, TRUE, "Drugs properties"))</f>
        <v>0</v>
      </c>
      <c r="AV318" s="98" cm="1">
        <f t="array" aca="1" ref="AV318" ca="1">INDIRECT(ADDRESS(CELL("row", INDEX('Drugs properties'!$A:$A, MATCH($D318, 'Drugs properties'!$A:$A, 0), 0)), 8, 4, TRUE, "Drugs properties"))</f>
        <v>11</v>
      </c>
      <c r="AW318" s="98" cm="1">
        <f t="array" aca="1" ref="AW318" ca="1">INDIRECT(ADDRESS(CELL("row", INDEX('Drugs properties'!$A:$A, MATCH($D318, 'Drugs properties'!$A:$A, 0), 0)), 9, 4, TRUE, "Drugs properties"))</f>
        <v>31</v>
      </c>
      <c r="AX318" s="105" cm="1">
        <f t="array" aca="1" ref="AX318" ca="1">INDIRECT(ADDRESS(CELL("row", INDEX('Drugs properties'!$A:$A, MATCH($D318, 'Drugs properties'!$A:$A, 0), 0)), 11, 4, TRUE, "Drugs properties"))</f>
        <v>33532</v>
      </c>
      <c r="AY318" s="102" cm="1">
        <f t="array" aca="1" ref="AY318" ca="1">INDIRECT(ADDRESS(CELL("row", INDEX('Drugs properties'!$A:$A, MATCH($D318, 'Drugs properties'!$A:$A, 0), 0)), 12, 4, TRUE, "Drugs properties"))</f>
        <v>9543</v>
      </c>
      <c r="AZ318" s="102" cm="1">
        <f t="array" aca="1" ref="AZ318" ca="1">INDIRECT(ADDRESS(CELL("row", INDEX('Drugs properties'!$A:$A, MATCH($D318, 'Drugs properties'!$A:$A, 0), 0)), 13, 4, TRUE, "Drugs properties"))</f>
        <v>845</v>
      </c>
      <c r="BA318" s="109" cm="1">
        <f t="array" aca="1" ref="BA318" ca="1">INDIRECT(ADDRESS(CELL("row", INDEX('Drugs properties'!$A:$A, MATCH($D318, 'Drugs properties'!$A:$A, 0), 0)), 14, 4, TRUE, "Drugs properties"))</f>
        <v>56</v>
      </c>
    </row>
    <row r="319" spans="1:53" s="3" customFormat="1" ht="90" x14ac:dyDescent="0.25">
      <c r="A319" s="15">
        <v>317</v>
      </c>
      <c r="B319" s="15" t="s">
        <v>1305</v>
      </c>
      <c r="C319" s="32">
        <v>9309756</v>
      </c>
      <c r="D319" s="34" t="s">
        <v>69</v>
      </c>
      <c r="E319" s="16">
        <v>1200</v>
      </c>
      <c r="F319" s="16"/>
      <c r="G319" s="16"/>
      <c r="H319" s="16"/>
      <c r="I319" s="16"/>
      <c r="J319" s="16"/>
      <c r="K319" s="16"/>
      <c r="L319" s="16"/>
      <c r="M319" s="35"/>
      <c r="N319" s="43">
        <v>30</v>
      </c>
      <c r="O319" s="17" t="s">
        <v>100</v>
      </c>
      <c r="P319" s="44" t="s">
        <v>1446</v>
      </c>
      <c r="Q319" s="49"/>
      <c r="R319" s="18"/>
      <c r="S319" s="18"/>
      <c r="T319" s="50"/>
      <c r="U319" s="55"/>
      <c r="V319" s="19">
        <v>414</v>
      </c>
      <c r="W319" s="56">
        <v>510</v>
      </c>
      <c r="X319" s="61"/>
      <c r="Y319" s="20"/>
      <c r="Z319" s="20">
        <f>0.5*1000</f>
        <v>500</v>
      </c>
      <c r="AA319" s="20" t="s">
        <v>3415</v>
      </c>
      <c r="AB319" s="20"/>
      <c r="AC319" s="20">
        <v>4.5999999999999996</v>
      </c>
      <c r="AD319" s="20">
        <v>0.8</v>
      </c>
      <c r="AE319" s="20"/>
      <c r="AF319" s="20"/>
      <c r="AG319" s="20"/>
      <c r="AH319" s="20"/>
      <c r="AI319" s="20"/>
      <c r="AJ319" s="62"/>
      <c r="AK319" s="67"/>
      <c r="AL319" s="21"/>
      <c r="AM319" s="21"/>
      <c r="AN319" s="68" t="s">
        <v>1447</v>
      </c>
      <c r="AO319" s="72"/>
      <c r="AP319" s="98" t="str" cm="1">
        <f t="array" aca="1" ref="AP319" ca="1">INDIRECT(ADDRESS(CELL("row", INDEX('Drugs properties'!$A:$A, MATCH($D319, 'Drugs properties'!$A:$A, 0), 0)), 2, 4, TRUE, "Drugs properties"))</f>
        <v>CCCCC1=C(C2=CC=CC=C2O1)C(=O)C3=CC(=C(C(=C3)I)OCCN(CC)CC)I</v>
      </c>
      <c r="AQ319" s="98" cm="1">
        <f t="array" aca="1" ref="AQ319" ca="1">INDIRECT(ADDRESS(CELL("row", INDEX('Drugs properties'!$A:$A, MATCH($D319, 'Drugs properties'!$A:$A, 0), 0)), 3, 4, TRUE, "Drugs properties"))</f>
        <v>645.30999999999995</v>
      </c>
      <c r="AR319" s="98" cm="1">
        <f t="array" aca="1" ref="AR319" ca="1">INDIRECT(ADDRESS(CELL("row", INDEX('Drugs properties'!$A:$A, MATCH($D319, 'Drugs properties'!$A:$A, 0), 0)), 4, 4, TRUE, "Drugs properties"))</f>
        <v>42.68</v>
      </c>
      <c r="AS319" s="98" cm="1">
        <f t="array" aca="1" ref="AS319" ca="1">INDIRECT(ADDRESS(CELL("row", INDEX('Drugs properties'!$A:$A, MATCH($D319, 'Drugs properties'!$A:$A, 0), 0)), 5, 4, TRUE, "Drugs properties"))</f>
        <v>6.49</v>
      </c>
      <c r="AT319" s="98" cm="1">
        <f t="array" aca="1" ref="AT319" ca="1">INDIRECT(ADDRESS(CELL("row", INDEX('Drugs properties'!$A:$A, MATCH($D319, 'Drugs properties'!$A:$A, 0), 0)), 6, 4, TRUE, "Drugs properties"))</f>
        <v>4</v>
      </c>
      <c r="AU319" s="98" cm="1">
        <f t="array" aca="1" ref="AU319" ca="1">INDIRECT(ADDRESS(CELL("row", INDEX('Drugs properties'!$A:$A, MATCH($D319, 'Drugs properties'!$A:$A, 0), 0)), 7, 4, TRUE, "Drugs properties"))</f>
        <v>0</v>
      </c>
      <c r="AV319" s="98" cm="1">
        <f t="array" aca="1" ref="AV319" ca="1">INDIRECT(ADDRESS(CELL("row", INDEX('Drugs properties'!$A:$A, MATCH($D319, 'Drugs properties'!$A:$A, 0), 0)), 8, 4, TRUE, "Drugs properties"))</f>
        <v>11</v>
      </c>
      <c r="AW319" s="98" cm="1">
        <f t="array" aca="1" ref="AW319" ca="1">INDIRECT(ADDRESS(CELL("row", INDEX('Drugs properties'!$A:$A, MATCH($D319, 'Drugs properties'!$A:$A, 0), 0)), 9, 4, TRUE, "Drugs properties"))</f>
        <v>31</v>
      </c>
      <c r="AX319" s="105" cm="1">
        <f t="array" aca="1" ref="AX319" ca="1">INDIRECT(ADDRESS(CELL("row", INDEX('Drugs properties'!$A:$A, MATCH($D319, 'Drugs properties'!$A:$A, 0), 0)), 11, 4, TRUE, "Drugs properties"))</f>
        <v>33532</v>
      </c>
      <c r="AY319" s="102" cm="1">
        <f t="array" aca="1" ref="AY319" ca="1">INDIRECT(ADDRESS(CELL("row", INDEX('Drugs properties'!$A:$A, MATCH($D319, 'Drugs properties'!$A:$A, 0), 0)), 12, 4, TRUE, "Drugs properties"))</f>
        <v>9543</v>
      </c>
      <c r="AZ319" s="102" cm="1">
        <f t="array" aca="1" ref="AZ319" ca="1">INDIRECT(ADDRESS(CELL("row", INDEX('Drugs properties'!$A:$A, MATCH($D319, 'Drugs properties'!$A:$A, 0), 0)), 13, 4, TRUE, "Drugs properties"))</f>
        <v>845</v>
      </c>
      <c r="BA319" s="109" cm="1">
        <f t="array" aca="1" ref="BA319" ca="1">INDIRECT(ADDRESS(CELL("row", INDEX('Drugs properties'!$A:$A, MATCH($D319, 'Drugs properties'!$A:$A, 0), 0)), 14, 4, TRUE, "Drugs properties"))</f>
        <v>56</v>
      </c>
    </row>
    <row r="320" spans="1:53" s="3" customFormat="1" ht="135" x14ac:dyDescent="0.25">
      <c r="A320" s="15">
        <v>318</v>
      </c>
      <c r="B320" s="15" t="s">
        <v>1306</v>
      </c>
      <c r="C320" s="32">
        <v>21898101</v>
      </c>
      <c r="D320" s="34" t="s">
        <v>1779</v>
      </c>
      <c r="E320" s="16">
        <v>15</v>
      </c>
      <c r="F320" s="16"/>
      <c r="G320" s="16"/>
      <c r="H320" s="16" t="s">
        <v>1448</v>
      </c>
      <c r="I320" s="16" t="s">
        <v>1449</v>
      </c>
      <c r="J320" s="16"/>
      <c r="K320" s="16"/>
      <c r="L320" s="16"/>
      <c r="M320" s="35"/>
      <c r="N320" s="43">
        <v>73</v>
      </c>
      <c r="O320" s="17" t="s">
        <v>100</v>
      </c>
      <c r="P320" s="44" t="s">
        <v>1450</v>
      </c>
      <c r="Q320" s="49"/>
      <c r="R320" s="18"/>
      <c r="S320" s="18"/>
      <c r="T320" s="50"/>
      <c r="U320" s="55"/>
      <c r="V320" s="19">
        <v>760</v>
      </c>
      <c r="W320" s="56">
        <v>690</v>
      </c>
      <c r="X320" s="61"/>
      <c r="Y320" s="20"/>
      <c r="Z320" s="20"/>
      <c r="AA320" s="20"/>
      <c r="AB320" s="20"/>
      <c r="AC320" s="20">
        <v>3.7</v>
      </c>
      <c r="AD320" s="20">
        <f>1.7/2</f>
        <v>0.85</v>
      </c>
      <c r="AE320" s="20">
        <v>4.5</v>
      </c>
      <c r="AF320" s="20"/>
      <c r="AG320" s="20"/>
      <c r="AH320" s="20"/>
      <c r="AI320" s="20"/>
      <c r="AJ320" s="62"/>
      <c r="AK320" s="67" t="s">
        <v>1451</v>
      </c>
      <c r="AL320" s="21"/>
      <c r="AM320" s="21" t="s">
        <v>1453</v>
      </c>
      <c r="AN320" s="68" t="s">
        <v>1452</v>
      </c>
      <c r="AO320" s="72"/>
      <c r="AP320" s="98" t="str" cm="1">
        <f t="array" aca="1" ref="AP320" ca="1">INDIRECT(ADDRESS(CELL("row", INDEX('Drugs properties'!$A:$A, MATCH($D320, 'Drugs properties'!$A:$A, 0), 0)), 2, 4, TRUE, "Drugs properties"))</f>
        <v>CC1=C(C=CN=C1CS(=O)C2=NC3=CC=CC=C3N2)OCC(F)(F)F</v>
      </c>
      <c r="AQ320" s="98" cm="1">
        <f t="array" aca="1" ref="AQ320" ca="1">INDIRECT(ADDRESS(CELL("row", INDEX('Drugs properties'!$A:$A, MATCH($D320, 'Drugs properties'!$A:$A, 0), 0)), 3, 4, TRUE, "Drugs properties"))</f>
        <v>369.36</v>
      </c>
      <c r="AR320" s="98" cm="1">
        <f t="array" aca="1" ref="AR320" ca="1">INDIRECT(ADDRESS(CELL("row", INDEX('Drugs properties'!$A:$A, MATCH($D320, 'Drugs properties'!$A:$A, 0), 0)), 4, 4, TRUE, "Drugs properties"))</f>
        <v>87.08</v>
      </c>
      <c r="AS320" s="98" cm="1">
        <f t="array" aca="1" ref="AS320" ca="1">INDIRECT(ADDRESS(CELL("row", INDEX('Drugs properties'!$A:$A, MATCH($D320, 'Drugs properties'!$A:$A, 0), 0)), 5, 4, TRUE, "Drugs properties"))</f>
        <v>3.16</v>
      </c>
      <c r="AT320" s="98" cm="1">
        <f t="array" aca="1" ref="AT320" ca="1">INDIRECT(ADDRESS(CELL("row", INDEX('Drugs properties'!$A:$A, MATCH($D320, 'Drugs properties'!$A:$A, 0), 0)), 6, 4, TRUE, "Drugs properties"))</f>
        <v>7</v>
      </c>
      <c r="AU320" s="98" cm="1">
        <f t="array" aca="1" ref="AU320" ca="1">INDIRECT(ADDRESS(CELL("row", INDEX('Drugs properties'!$A:$A, MATCH($D320, 'Drugs properties'!$A:$A, 0), 0)), 7, 4, TRUE, "Drugs properties"))</f>
        <v>1</v>
      </c>
      <c r="AV320" s="98" cm="1">
        <f t="array" aca="1" ref="AV320" ca="1">INDIRECT(ADDRESS(CELL("row", INDEX('Drugs properties'!$A:$A, MATCH($D320, 'Drugs properties'!$A:$A, 0), 0)), 8, 4, TRUE, "Drugs properties"))</f>
        <v>6</v>
      </c>
      <c r="AW320" s="98" cm="1">
        <f t="array" aca="1" ref="AW320" ca="1">INDIRECT(ADDRESS(CELL("row", INDEX('Drugs properties'!$A:$A, MATCH($D320, 'Drugs properties'!$A:$A, 0), 0)), 9, 4, TRUE, "Drugs properties"))</f>
        <v>25</v>
      </c>
      <c r="AX320" s="105" cm="1">
        <f t="array" aca="1" ref="AX320" ca="1">INDIRECT(ADDRESS(CELL("row", INDEX('Drugs properties'!$A:$A, MATCH($D320, 'Drugs properties'!$A:$A, 0), 0)), 11, 4, TRUE, "Drugs properties"))</f>
        <v>57477</v>
      </c>
      <c r="AY320" s="102" cm="1">
        <f t="array" aca="1" ref="AY320" ca="1">INDIRECT(ADDRESS(CELL("row", INDEX('Drugs properties'!$A:$A, MATCH($D320, 'Drugs properties'!$A:$A, 0), 0)), 12, 4, TRUE, "Drugs properties"))</f>
        <v>2063</v>
      </c>
      <c r="AZ320" s="102" cm="1">
        <f t="array" aca="1" ref="AZ320" ca="1">INDIRECT(ADDRESS(CELL("row", INDEX('Drugs properties'!$A:$A, MATCH($D320, 'Drugs properties'!$A:$A, 0), 0)), 13, 4, TRUE, "Drugs properties"))</f>
        <v>39</v>
      </c>
      <c r="BA320" s="109" cm="1">
        <f t="array" aca="1" ref="BA320" ca="1">INDIRECT(ADDRESS(CELL("row", INDEX('Drugs properties'!$A:$A, MATCH($D320, 'Drugs properties'!$A:$A, 0), 0)), 14, 4, TRUE, "Drugs properties"))</f>
        <v>0</v>
      </c>
    </row>
    <row r="321" spans="1:53" s="3" customFormat="1" ht="225" x14ac:dyDescent="0.25">
      <c r="A321" s="15">
        <v>319</v>
      </c>
      <c r="B321" s="15" t="s">
        <v>1307</v>
      </c>
      <c r="C321" s="32">
        <v>12022902</v>
      </c>
      <c r="D321" s="34" t="s">
        <v>1780</v>
      </c>
      <c r="E321" s="16">
        <v>600</v>
      </c>
      <c r="F321" s="16"/>
      <c r="G321" s="16"/>
      <c r="H321" s="16" t="s">
        <v>1455</v>
      </c>
      <c r="I321" s="90" t="s">
        <v>3361</v>
      </c>
      <c r="J321" s="16" t="s">
        <v>1456</v>
      </c>
      <c r="K321" s="16"/>
      <c r="L321" s="16"/>
      <c r="M321" s="35"/>
      <c r="N321" s="43">
        <v>63</v>
      </c>
      <c r="O321" s="17" t="s">
        <v>100</v>
      </c>
      <c r="P321" s="44" t="s">
        <v>1454</v>
      </c>
      <c r="Q321" s="49"/>
      <c r="R321" s="18"/>
      <c r="S321" s="18"/>
      <c r="T321" s="50"/>
      <c r="U321" s="55"/>
      <c r="V321" s="19"/>
      <c r="W321" s="56">
        <v>580</v>
      </c>
      <c r="X321" s="61"/>
      <c r="Y321" s="20"/>
      <c r="Z321" s="20"/>
      <c r="AA321" s="20"/>
      <c r="AB321" s="20"/>
      <c r="AC321" s="20">
        <v>3.4</v>
      </c>
      <c r="AD321" s="20"/>
      <c r="AE321" s="20"/>
      <c r="AF321" s="20"/>
      <c r="AG321" s="20"/>
      <c r="AH321" s="20"/>
      <c r="AI321" s="20"/>
      <c r="AJ321" s="62"/>
      <c r="AK321" s="67" t="s">
        <v>1457</v>
      </c>
      <c r="AL321" s="21"/>
      <c r="AM321" s="21"/>
      <c r="AN321" s="68"/>
      <c r="AO321" s="72"/>
      <c r="AP321" s="98" t="str" cm="1">
        <f t="array" aca="1" ref="AP321" ca="1">INDIRECT(ADDRESS(CELL("row", INDEX('Drugs properties'!$A:$A, MATCH($D321, 'Drugs properties'!$A:$A, 0), 0)), 2, 4, TRUE, "Drugs properties"))</f>
        <v>C1CC1C#CC2(C3=C(C=CC(=C3)Cl)NC(=O)O2)C(F)(F)F</v>
      </c>
      <c r="AQ321" s="98" cm="1">
        <f t="array" aca="1" ref="AQ321" ca="1">INDIRECT(ADDRESS(CELL("row", INDEX('Drugs properties'!$A:$A, MATCH($D321, 'Drugs properties'!$A:$A, 0), 0)), 3, 4, TRUE, "Drugs properties"))</f>
        <v>315.67</v>
      </c>
      <c r="AR321" s="98" cm="1">
        <f t="array" aca="1" ref="AR321" ca="1">INDIRECT(ADDRESS(CELL("row", INDEX('Drugs properties'!$A:$A, MATCH($D321, 'Drugs properties'!$A:$A, 0), 0)), 4, 4, TRUE, "Drugs properties"))</f>
        <v>38.33</v>
      </c>
      <c r="AS321" s="98" cm="1">
        <f t="array" aca="1" ref="AS321" ca="1">INDIRECT(ADDRESS(CELL("row", INDEX('Drugs properties'!$A:$A, MATCH($D321, 'Drugs properties'!$A:$A, 0), 0)), 5, 4, TRUE, "Drugs properties"))</f>
        <v>3.8</v>
      </c>
      <c r="AT321" s="98" cm="1">
        <f t="array" aca="1" ref="AT321" ca="1">INDIRECT(ADDRESS(CELL("row", INDEX('Drugs properties'!$A:$A, MATCH($D321, 'Drugs properties'!$A:$A, 0), 0)), 6, 4, TRUE, "Drugs properties"))</f>
        <v>5</v>
      </c>
      <c r="AU321" s="98" cm="1">
        <f t="array" aca="1" ref="AU321" ca="1">INDIRECT(ADDRESS(CELL("row", INDEX('Drugs properties'!$A:$A, MATCH($D321, 'Drugs properties'!$A:$A, 0), 0)), 7, 4, TRUE, "Drugs properties"))</f>
        <v>1</v>
      </c>
      <c r="AV321" s="98" cm="1">
        <f t="array" aca="1" ref="AV321" ca="1">INDIRECT(ADDRESS(CELL("row", INDEX('Drugs properties'!$A:$A, MATCH($D321, 'Drugs properties'!$A:$A, 0), 0)), 8, 4, TRUE, "Drugs properties"))</f>
        <v>1</v>
      </c>
      <c r="AW321" s="98" cm="1">
        <f t="array" aca="1" ref="AW321" ca="1">INDIRECT(ADDRESS(CELL("row", INDEX('Drugs properties'!$A:$A, MATCH($D321, 'Drugs properties'!$A:$A, 0), 0)), 9, 4, TRUE, "Drugs properties"))</f>
        <v>21</v>
      </c>
      <c r="AX321" s="105" cm="1">
        <f t="array" aca="1" ref="AX321" ca="1">INDIRECT(ADDRESS(CELL("row", INDEX('Drugs properties'!$A:$A, MATCH($D321, 'Drugs properties'!$A:$A, 0), 0)), 11, 4, TRUE, "Drugs properties"))</f>
        <v>14034</v>
      </c>
      <c r="AY321" s="102" cm="1">
        <f t="array" aca="1" ref="AY321" ca="1">INDIRECT(ADDRESS(CELL("row", INDEX('Drugs properties'!$A:$A, MATCH($D321, 'Drugs properties'!$A:$A, 0), 0)), 12, 4, TRUE, "Drugs properties"))</f>
        <v>809</v>
      </c>
      <c r="AZ321" s="102" cm="1">
        <f t="array" aca="1" ref="AZ321" ca="1">INDIRECT(ADDRESS(CELL("row", INDEX('Drugs properties'!$A:$A, MATCH($D321, 'Drugs properties'!$A:$A, 0), 0)), 13, 4, TRUE, "Drugs properties"))</f>
        <v>7</v>
      </c>
      <c r="BA321" s="109" cm="1">
        <f t="array" aca="1" ref="BA321" ca="1">INDIRECT(ADDRESS(CELL("row", INDEX('Drugs properties'!$A:$A, MATCH($D321, 'Drugs properties'!$A:$A, 0), 0)), 14, 4, TRUE, "Drugs properties"))</f>
        <v>0</v>
      </c>
    </row>
    <row r="322" spans="1:53" s="3" customFormat="1" ht="105" x14ac:dyDescent="0.25">
      <c r="A322" s="15">
        <v>320</v>
      </c>
      <c r="B322" s="15" t="s">
        <v>1308</v>
      </c>
      <c r="C322" s="32">
        <v>12678199</v>
      </c>
      <c r="D322" s="34" t="s">
        <v>69</v>
      </c>
      <c r="E322" s="16" t="s">
        <v>911</v>
      </c>
      <c r="F322" s="16"/>
      <c r="G322" s="16" t="s">
        <v>19</v>
      </c>
      <c r="H322" s="16" t="s">
        <v>450</v>
      </c>
      <c r="I322" s="16"/>
      <c r="J322" s="16"/>
      <c r="K322" s="16"/>
      <c r="L322" s="16"/>
      <c r="M322" s="35"/>
      <c r="N322" s="43">
        <v>84</v>
      </c>
      <c r="O322" s="17" t="s">
        <v>100</v>
      </c>
      <c r="P322" s="44" t="s">
        <v>1458</v>
      </c>
      <c r="Q322" s="49"/>
      <c r="R322" s="18"/>
      <c r="S322" s="18"/>
      <c r="T322" s="50"/>
      <c r="U322" s="55"/>
      <c r="V322" s="19">
        <v>390</v>
      </c>
      <c r="W322" s="56">
        <v>506</v>
      </c>
      <c r="X322" s="61"/>
      <c r="Y322" s="20"/>
      <c r="Z322" s="20"/>
      <c r="AA322" s="20"/>
      <c r="AB322" s="20"/>
      <c r="AC322" s="20">
        <v>3.4</v>
      </c>
      <c r="AD322" s="20" t="s">
        <v>3442</v>
      </c>
      <c r="AE322" s="20">
        <v>9.4</v>
      </c>
      <c r="AF322" s="20"/>
      <c r="AG322" s="20"/>
      <c r="AH322" s="20"/>
      <c r="AI322" s="20"/>
      <c r="AJ322" s="62"/>
      <c r="AK322" s="67" t="s">
        <v>1459</v>
      </c>
      <c r="AL322" s="21"/>
      <c r="AM322" s="21"/>
      <c r="AN322" s="68" t="s">
        <v>1460</v>
      </c>
      <c r="AO322" s="72"/>
      <c r="AP322" s="98" t="str" cm="1">
        <f t="array" aca="1" ref="AP322" ca="1">INDIRECT(ADDRESS(CELL("row", INDEX('Drugs properties'!$A:$A, MATCH($D322, 'Drugs properties'!$A:$A, 0), 0)), 2, 4, TRUE, "Drugs properties"))</f>
        <v>CCCCC1=C(C2=CC=CC=C2O1)C(=O)C3=CC(=C(C(=C3)I)OCCN(CC)CC)I</v>
      </c>
      <c r="AQ322" s="98" cm="1">
        <f t="array" aca="1" ref="AQ322" ca="1">INDIRECT(ADDRESS(CELL("row", INDEX('Drugs properties'!$A:$A, MATCH($D322, 'Drugs properties'!$A:$A, 0), 0)), 3, 4, TRUE, "Drugs properties"))</f>
        <v>645.30999999999995</v>
      </c>
      <c r="AR322" s="98" cm="1">
        <f t="array" aca="1" ref="AR322" ca="1">INDIRECT(ADDRESS(CELL("row", INDEX('Drugs properties'!$A:$A, MATCH($D322, 'Drugs properties'!$A:$A, 0), 0)), 4, 4, TRUE, "Drugs properties"))</f>
        <v>42.68</v>
      </c>
      <c r="AS322" s="98" cm="1">
        <f t="array" aca="1" ref="AS322" ca="1">INDIRECT(ADDRESS(CELL("row", INDEX('Drugs properties'!$A:$A, MATCH($D322, 'Drugs properties'!$A:$A, 0), 0)), 5, 4, TRUE, "Drugs properties"))</f>
        <v>6.49</v>
      </c>
      <c r="AT322" s="98" cm="1">
        <f t="array" aca="1" ref="AT322" ca="1">INDIRECT(ADDRESS(CELL("row", INDEX('Drugs properties'!$A:$A, MATCH($D322, 'Drugs properties'!$A:$A, 0), 0)), 6, 4, TRUE, "Drugs properties"))</f>
        <v>4</v>
      </c>
      <c r="AU322" s="98" cm="1">
        <f t="array" aca="1" ref="AU322" ca="1">INDIRECT(ADDRESS(CELL("row", INDEX('Drugs properties'!$A:$A, MATCH($D322, 'Drugs properties'!$A:$A, 0), 0)), 7, 4, TRUE, "Drugs properties"))</f>
        <v>0</v>
      </c>
      <c r="AV322" s="98" cm="1">
        <f t="array" aca="1" ref="AV322" ca="1">INDIRECT(ADDRESS(CELL("row", INDEX('Drugs properties'!$A:$A, MATCH($D322, 'Drugs properties'!$A:$A, 0), 0)), 8, 4, TRUE, "Drugs properties"))</f>
        <v>11</v>
      </c>
      <c r="AW322" s="98" cm="1">
        <f t="array" aca="1" ref="AW322" ca="1">INDIRECT(ADDRESS(CELL("row", INDEX('Drugs properties'!$A:$A, MATCH($D322, 'Drugs properties'!$A:$A, 0), 0)), 9, 4, TRUE, "Drugs properties"))</f>
        <v>31</v>
      </c>
      <c r="AX322" s="105" cm="1">
        <f t="array" aca="1" ref="AX322" ca="1">INDIRECT(ADDRESS(CELL("row", INDEX('Drugs properties'!$A:$A, MATCH($D322, 'Drugs properties'!$A:$A, 0), 0)), 11, 4, TRUE, "Drugs properties"))</f>
        <v>33532</v>
      </c>
      <c r="AY322" s="102" cm="1">
        <f t="array" aca="1" ref="AY322" ca="1">INDIRECT(ADDRESS(CELL("row", INDEX('Drugs properties'!$A:$A, MATCH($D322, 'Drugs properties'!$A:$A, 0), 0)), 12, 4, TRUE, "Drugs properties"))</f>
        <v>9543</v>
      </c>
      <c r="AZ322" s="102" cm="1">
        <f t="array" aca="1" ref="AZ322" ca="1">INDIRECT(ADDRESS(CELL("row", INDEX('Drugs properties'!$A:$A, MATCH($D322, 'Drugs properties'!$A:$A, 0), 0)), 13, 4, TRUE, "Drugs properties"))</f>
        <v>845</v>
      </c>
      <c r="BA322" s="109" cm="1">
        <f t="array" aca="1" ref="BA322" ca="1">INDIRECT(ADDRESS(CELL("row", INDEX('Drugs properties'!$A:$A, MATCH($D322, 'Drugs properties'!$A:$A, 0), 0)), 14, 4, TRUE, "Drugs properties"))</f>
        <v>56</v>
      </c>
    </row>
    <row r="323" spans="1:53" s="3" customFormat="1" ht="120" x14ac:dyDescent="0.25">
      <c r="A323" s="15">
        <v>321</v>
      </c>
      <c r="B323" s="15" t="s">
        <v>1309</v>
      </c>
      <c r="C323" s="32">
        <v>17618400</v>
      </c>
      <c r="D323" s="34" t="s">
        <v>1754</v>
      </c>
      <c r="E323" s="16" t="s">
        <v>911</v>
      </c>
      <c r="F323" s="16"/>
      <c r="G323" s="16"/>
      <c r="H323" s="16" t="s">
        <v>957</v>
      </c>
      <c r="I323" s="16"/>
      <c r="J323" s="16"/>
      <c r="K323" s="16"/>
      <c r="L323" s="16"/>
      <c r="M323" s="35"/>
      <c r="N323" s="43">
        <v>79</v>
      </c>
      <c r="O323" s="17" t="s">
        <v>100</v>
      </c>
      <c r="P323" s="44" t="s">
        <v>1461</v>
      </c>
      <c r="Q323" s="49"/>
      <c r="R323" s="18"/>
      <c r="S323" s="18"/>
      <c r="T323" s="50"/>
      <c r="U323" s="55"/>
      <c r="V323" s="19"/>
      <c r="W323" s="56">
        <v>496</v>
      </c>
      <c r="X323" s="61"/>
      <c r="Y323" s="20"/>
      <c r="Z323" s="20"/>
      <c r="AA323" s="20"/>
      <c r="AB323" s="20"/>
      <c r="AC323" s="20"/>
      <c r="AD323" s="20"/>
      <c r="AE323" s="20"/>
      <c r="AF323" s="20"/>
      <c r="AG323" s="20"/>
      <c r="AH323" s="20"/>
      <c r="AI323" s="20"/>
      <c r="AJ323" s="62"/>
      <c r="AK323" s="67" t="s">
        <v>1463</v>
      </c>
      <c r="AL323" s="21"/>
      <c r="AM323" s="21">
        <v>500</v>
      </c>
      <c r="AN323" s="68"/>
      <c r="AO323" s="72" t="s">
        <v>1462</v>
      </c>
      <c r="AP323" s="98" t="str" cm="1">
        <f t="array" aca="1" ref="AP323" ca="1">INDIRECT(ADDRESS(CELL("row", INDEX('Drugs properties'!$A:$A, MATCH($D323, 'Drugs properties'!$A:$A, 0), 0)), 2, 4, TRUE, "Drugs properties"))</f>
        <v>CCC1C(C(C(C(=O)C(CC(C(C(C(C(C(=O)O1)C)OC2CC(C(C(O2)C)O)(C)OC)C)OC3C(C(CC(O3)C)N(C)C)O)(C)OC)C)C)O)(C)O</v>
      </c>
      <c r="AQ323" s="98" cm="1">
        <f t="array" aca="1" ref="AQ323" ca="1">INDIRECT(ADDRESS(CELL("row", INDEX('Drugs properties'!$A:$A, MATCH($D323, 'Drugs properties'!$A:$A, 0), 0)), 3, 4, TRUE, "Drugs properties"))</f>
        <v>747.95</v>
      </c>
      <c r="AR323" s="98" cm="1">
        <f t="array" aca="1" ref="AR323" ca="1">INDIRECT(ADDRESS(CELL("row", INDEX('Drugs properties'!$A:$A, MATCH($D323, 'Drugs properties'!$A:$A, 0), 0)), 4, 4, TRUE, "Drugs properties"))</f>
        <v>182.91</v>
      </c>
      <c r="AS323" s="98" cm="1">
        <f t="array" aca="1" ref="AS323" ca="1">INDIRECT(ADDRESS(CELL("row", INDEX('Drugs properties'!$A:$A, MATCH($D323, 'Drugs properties'!$A:$A, 0), 0)), 5, 4, TRUE, "Drugs properties"))</f>
        <v>2.2799999999999998</v>
      </c>
      <c r="AT323" s="98" cm="1">
        <f t="array" aca="1" ref="AT323" ca="1">INDIRECT(ADDRESS(CELL("row", INDEX('Drugs properties'!$A:$A, MATCH($D323, 'Drugs properties'!$A:$A, 0), 0)), 6, 4, TRUE, "Drugs properties"))</f>
        <v>14</v>
      </c>
      <c r="AU323" s="98" cm="1">
        <f t="array" aca="1" ref="AU323" ca="1">INDIRECT(ADDRESS(CELL("row", INDEX('Drugs properties'!$A:$A, MATCH($D323, 'Drugs properties'!$A:$A, 0), 0)), 7, 4, TRUE, "Drugs properties"))</f>
        <v>4</v>
      </c>
      <c r="AV323" s="98" cm="1">
        <f t="array" aca="1" ref="AV323" ca="1">INDIRECT(ADDRESS(CELL("row", INDEX('Drugs properties'!$A:$A, MATCH($D323, 'Drugs properties'!$A:$A, 0), 0)), 8, 4, TRUE, "Drugs properties"))</f>
        <v>8</v>
      </c>
      <c r="AW323" s="98" cm="1">
        <f t="array" aca="1" ref="AW323" ca="1">INDIRECT(ADDRESS(CELL("row", INDEX('Drugs properties'!$A:$A, MATCH($D323, 'Drugs properties'!$A:$A, 0), 0)), 9, 4, TRUE, "Drugs properties"))</f>
        <v>52</v>
      </c>
      <c r="AX323" s="105" cm="1">
        <f t="array" aca="1" ref="AX323" ca="1">INDIRECT(ADDRESS(CELL("row", INDEX('Drugs properties'!$A:$A, MATCH($D323, 'Drugs properties'!$A:$A, 0), 0)), 11, 4, TRUE, "Drugs properties"))</f>
        <v>33395</v>
      </c>
      <c r="AY323" s="102" cm="1">
        <f t="array" aca="1" ref="AY323" ca="1">INDIRECT(ADDRESS(CELL("row", INDEX('Drugs properties'!$A:$A, MATCH($D323, 'Drugs properties'!$A:$A, 0), 0)), 12, 4, TRUE, "Drugs properties"))</f>
        <v>3105</v>
      </c>
      <c r="AZ323" s="102" cm="1">
        <f t="array" aca="1" ref="AZ323" ca="1">INDIRECT(ADDRESS(CELL("row", INDEX('Drugs properties'!$A:$A, MATCH($D323, 'Drugs properties'!$A:$A, 0), 0)), 13, 4, TRUE, "Drugs properties"))</f>
        <v>210</v>
      </c>
      <c r="BA323" s="109" cm="1">
        <f t="array" aca="1" ref="BA323" ca="1">INDIRECT(ADDRESS(CELL("row", INDEX('Drugs properties'!$A:$A, MATCH($D323, 'Drugs properties'!$A:$A, 0), 0)), 14, 4, TRUE, "Drugs properties"))</f>
        <v>14</v>
      </c>
    </row>
    <row r="324" spans="1:53" s="3" customFormat="1" ht="120" x14ac:dyDescent="0.25">
      <c r="A324" s="15">
        <v>322</v>
      </c>
      <c r="B324" s="15" t="s">
        <v>1311</v>
      </c>
      <c r="C324" s="32">
        <v>10943628</v>
      </c>
      <c r="D324" s="34" t="s">
        <v>1754</v>
      </c>
      <c r="E324" s="16">
        <v>400</v>
      </c>
      <c r="F324" s="16"/>
      <c r="G324" s="16"/>
      <c r="H324" s="16" t="s">
        <v>1464</v>
      </c>
      <c r="I324" s="16" t="s">
        <v>2183</v>
      </c>
      <c r="J324" s="16"/>
      <c r="K324" s="16"/>
      <c r="L324" s="16"/>
      <c r="M324" s="35"/>
      <c r="N324" s="43">
        <v>78</v>
      </c>
      <c r="O324" s="17" t="s">
        <v>100</v>
      </c>
      <c r="P324" s="44" t="s">
        <v>1465</v>
      </c>
      <c r="Q324" s="49"/>
      <c r="R324" s="18">
        <v>95</v>
      </c>
      <c r="S324" s="18"/>
      <c r="T324" s="50"/>
      <c r="U324" s="55"/>
      <c r="V324" s="19">
        <v>520</v>
      </c>
      <c r="W324" s="56">
        <v>654</v>
      </c>
      <c r="X324" s="61"/>
      <c r="Y324" s="20"/>
      <c r="Z324" s="20"/>
      <c r="AA324" s="20"/>
      <c r="AB324" s="20">
        <v>143</v>
      </c>
      <c r="AC324" s="20">
        <v>3.3</v>
      </c>
      <c r="AD324" s="20"/>
      <c r="AE324" s="20"/>
      <c r="AF324" s="20"/>
      <c r="AG324" s="20"/>
      <c r="AH324" s="20"/>
      <c r="AI324" s="20"/>
      <c r="AJ324" s="62">
        <v>0.7</v>
      </c>
      <c r="AK324" s="67" t="s">
        <v>1467</v>
      </c>
      <c r="AL324" s="21"/>
      <c r="AM324" s="21" t="s">
        <v>1466</v>
      </c>
      <c r="AN324" s="68"/>
      <c r="AO324" s="72"/>
      <c r="AP324" s="98" t="str" cm="1">
        <f t="array" aca="1" ref="AP324" ca="1">INDIRECT(ADDRESS(CELL("row", INDEX('Drugs properties'!$A:$A, MATCH($D324, 'Drugs properties'!$A:$A, 0), 0)), 2, 4, TRUE, "Drugs properties"))</f>
        <v>CCC1C(C(C(C(=O)C(CC(C(C(C(C(C(=O)O1)C)OC2CC(C(C(O2)C)O)(C)OC)C)OC3C(C(CC(O3)C)N(C)C)O)(C)OC)C)C)O)(C)O</v>
      </c>
      <c r="AQ324" s="98" cm="1">
        <f t="array" aca="1" ref="AQ324" ca="1">INDIRECT(ADDRESS(CELL("row", INDEX('Drugs properties'!$A:$A, MATCH($D324, 'Drugs properties'!$A:$A, 0), 0)), 3, 4, TRUE, "Drugs properties"))</f>
        <v>747.95</v>
      </c>
      <c r="AR324" s="98" cm="1">
        <f t="array" aca="1" ref="AR324" ca="1">INDIRECT(ADDRESS(CELL("row", INDEX('Drugs properties'!$A:$A, MATCH($D324, 'Drugs properties'!$A:$A, 0), 0)), 4, 4, TRUE, "Drugs properties"))</f>
        <v>182.91</v>
      </c>
      <c r="AS324" s="98" cm="1">
        <f t="array" aca="1" ref="AS324" ca="1">INDIRECT(ADDRESS(CELL("row", INDEX('Drugs properties'!$A:$A, MATCH($D324, 'Drugs properties'!$A:$A, 0), 0)), 5, 4, TRUE, "Drugs properties"))</f>
        <v>2.2799999999999998</v>
      </c>
      <c r="AT324" s="98" cm="1">
        <f t="array" aca="1" ref="AT324" ca="1">INDIRECT(ADDRESS(CELL("row", INDEX('Drugs properties'!$A:$A, MATCH($D324, 'Drugs properties'!$A:$A, 0), 0)), 6, 4, TRUE, "Drugs properties"))</f>
        <v>14</v>
      </c>
      <c r="AU324" s="98" cm="1">
        <f t="array" aca="1" ref="AU324" ca="1">INDIRECT(ADDRESS(CELL("row", INDEX('Drugs properties'!$A:$A, MATCH($D324, 'Drugs properties'!$A:$A, 0), 0)), 7, 4, TRUE, "Drugs properties"))</f>
        <v>4</v>
      </c>
      <c r="AV324" s="98" cm="1">
        <f t="array" aca="1" ref="AV324" ca="1">INDIRECT(ADDRESS(CELL("row", INDEX('Drugs properties'!$A:$A, MATCH($D324, 'Drugs properties'!$A:$A, 0), 0)), 8, 4, TRUE, "Drugs properties"))</f>
        <v>8</v>
      </c>
      <c r="AW324" s="98" cm="1">
        <f t="array" aca="1" ref="AW324" ca="1">INDIRECT(ADDRESS(CELL("row", INDEX('Drugs properties'!$A:$A, MATCH($D324, 'Drugs properties'!$A:$A, 0), 0)), 9, 4, TRUE, "Drugs properties"))</f>
        <v>52</v>
      </c>
      <c r="AX324" s="105" cm="1">
        <f t="array" aca="1" ref="AX324" ca="1">INDIRECT(ADDRESS(CELL("row", INDEX('Drugs properties'!$A:$A, MATCH($D324, 'Drugs properties'!$A:$A, 0), 0)), 11, 4, TRUE, "Drugs properties"))</f>
        <v>33395</v>
      </c>
      <c r="AY324" s="102" cm="1">
        <f t="array" aca="1" ref="AY324" ca="1">INDIRECT(ADDRESS(CELL("row", INDEX('Drugs properties'!$A:$A, MATCH($D324, 'Drugs properties'!$A:$A, 0), 0)), 12, 4, TRUE, "Drugs properties"))</f>
        <v>3105</v>
      </c>
      <c r="AZ324" s="102" cm="1">
        <f t="array" aca="1" ref="AZ324" ca="1">INDIRECT(ADDRESS(CELL("row", INDEX('Drugs properties'!$A:$A, MATCH($D324, 'Drugs properties'!$A:$A, 0), 0)), 13, 4, TRUE, "Drugs properties"))</f>
        <v>210</v>
      </c>
      <c r="BA324" s="109" cm="1">
        <f t="array" aca="1" ref="BA324" ca="1">INDIRECT(ADDRESS(CELL("row", INDEX('Drugs properties'!$A:$A, MATCH($D324, 'Drugs properties'!$A:$A, 0), 0)), 14, 4, TRUE, "Drugs properties"))</f>
        <v>14</v>
      </c>
    </row>
    <row r="325" spans="1:53" s="3" customFormat="1" ht="120" x14ac:dyDescent="0.25">
      <c r="A325" s="15">
        <v>323</v>
      </c>
      <c r="B325" s="15" t="s">
        <v>1311</v>
      </c>
      <c r="C325" s="32">
        <v>10943628</v>
      </c>
      <c r="D325" s="34" t="s">
        <v>1754</v>
      </c>
      <c r="E325" s="16">
        <v>400</v>
      </c>
      <c r="F325" s="16"/>
      <c r="G325" s="16"/>
      <c r="H325" s="16" t="s">
        <v>1469</v>
      </c>
      <c r="I325" s="16" t="s">
        <v>1470</v>
      </c>
      <c r="J325" s="16"/>
      <c r="K325" s="16"/>
      <c r="L325" s="16"/>
      <c r="M325" s="35"/>
      <c r="N325" s="43">
        <v>62</v>
      </c>
      <c r="O325" s="17" t="s">
        <v>96</v>
      </c>
      <c r="P325" s="44" t="s">
        <v>1468</v>
      </c>
      <c r="Q325" s="49"/>
      <c r="R325" s="18">
        <v>69</v>
      </c>
      <c r="S325" s="18"/>
      <c r="T325" s="50"/>
      <c r="U325" s="55"/>
      <c r="V325" s="19">
        <v>560</v>
      </c>
      <c r="W325" s="56">
        <v>600</v>
      </c>
      <c r="X325" s="61"/>
      <c r="Y325" s="20"/>
      <c r="Z325" s="20"/>
      <c r="AA325" s="20"/>
      <c r="AB325" s="20"/>
      <c r="AC325" s="20">
        <v>3.9</v>
      </c>
      <c r="AD325" s="20"/>
      <c r="AE325" s="20"/>
      <c r="AF325" s="20"/>
      <c r="AG325" s="20"/>
      <c r="AH325" s="20"/>
      <c r="AI325" s="20"/>
      <c r="AJ325" s="62">
        <v>0.8</v>
      </c>
      <c r="AK325" s="67" t="s">
        <v>1471</v>
      </c>
      <c r="AL325" s="21"/>
      <c r="AM325" s="21" t="s">
        <v>1473</v>
      </c>
      <c r="AN325" s="68" t="s">
        <v>1472</v>
      </c>
      <c r="AO325" s="72"/>
      <c r="AP325" s="98" t="str" cm="1">
        <f t="array" aca="1" ref="AP325" ca="1">INDIRECT(ADDRESS(CELL("row", INDEX('Drugs properties'!$A:$A, MATCH($D325, 'Drugs properties'!$A:$A, 0), 0)), 2, 4, TRUE, "Drugs properties"))</f>
        <v>CCC1C(C(C(C(=O)C(CC(C(C(C(C(C(=O)O1)C)OC2CC(C(C(O2)C)O)(C)OC)C)OC3C(C(CC(O3)C)N(C)C)O)(C)OC)C)C)O)(C)O</v>
      </c>
      <c r="AQ325" s="98" cm="1">
        <f t="array" aca="1" ref="AQ325" ca="1">INDIRECT(ADDRESS(CELL("row", INDEX('Drugs properties'!$A:$A, MATCH($D325, 'Drugs properties'!$A:$A, 0), 0)), 3, 4, TRUE, "Drugs properties"))</f>
        <v>747.95</v>
      </c>
      <c r="AR325" s="98" cm="1">
        <f t="array" aca="1" ref="AR325" ca="1">INDIRECT(ADDRESS(CELL("row", INDEX('Drugs properties'!$A:$A, MATCH($D325, 'Drugs properties'!$A:$A, 0), 0)), 4, 4, TRUE, "Drugs properties"))</f>
        <v>182.91</v>
      </c>
      <c r="AS325" s="98" cm="1">
        <f t="array" aca="1" ref="AS325" ca="1">INDIRECT(ADDRESS(CELL("row", INDEX('Drugs properties'!$A:$A, MATCH($D325, 'Drugs properties'!$A:$A, 0), 0)), 5, 4, TRUE, "Drugs properties"))</f>
        <v>2.2799999999999998</v>
      </c>
      <c r="AT325" s="98" cm="1">
        <f t="array" aca="1" ref="AT325" ca="1">INDIRECT(ADDRESS(CELL("row", INDEX('Drugs properties'!$A:$A, MATCH($D325, 'Drugs properties'!$A:$A, 0), 0)), 6, 4, TRUE, "Drugs properties"))</f>
        <v>14</v>
      </c>
      <c r="AU325" s="98" cm="1">
        <f t="array" aca="1" ref="AU325" ca="1">INDIRECT(ADDRESS(CELL("row", INDEX('Drugs properties'!$A:$A, MATCH($D325, 'Drugs properties'!$A:$A, 0), 0)), 7, 4, TRUE, "Drugs properties"))</f>
        <v>4</v>
      </c>
      <c r="AV325" s="98" cm="1">
        <f t="array" aca="1" ref="AV325" ca="1">INDIRECT(ADDRESS(CELL("row", INDEX('Drugs properties'!$A:$A, MATCH($D325, 'Drugs properties'!$A:$A, 0), 0)), 8, 4, TRUE, "Drugs properties"))</f>
        <v>8</v>
      </c>
      <c r="AW325" s="98" cm="1">
        <f t="array" aca="1" ref="AW325" ca="1">INDIRECT(ADDRESS(CELL("row", INDEX('Drugs properties'!$A:$A, MATCH($D325, 'Drugs properties'!$A:$A, 0), 0)), 9, 4, TRUE, "Drugs properties"))</f>
        <v>52</v>
      </c>
      <c r="AX325" s="105" cm="1">
        <f t="array" aca="1" ref="AX325" ca="1">INDIRECT(ADDRESS(CELL("row", INDEX('Drugs properties'!$A:$A, MATCH($D325, 'Drugs properties'!$A:$A, 0), 0)), 11, 4, TRUE, "Drugs properties"))</f>
        <v>33395</v>
      </c>
      <c r="AY325" s="102" cm="1">
        <f t="array" aca="1" ref="AY325" ca="1">INDIRECT(ADDRESS(CELL("row", INDEX('Drugs properties'!$A:$A, MATCH($D325, 'Drugs properties'!$A:$A, 0), 0)), 12, 4, TRUE, "Drugs properties"))</f>
        <v>3105</v>
      </c>
      <c r="AZ325" s="102" cm="1">
        <f t="array" aca="1" ref="AZ325" ca="1">INDIRECT(ADDRESS(CELL("row", INDEX('Drugs properties'!$A:$A, MATCH($D325, 'Drugs properties'!$A:$A, 0), 0)), 13, 4, TRUE, "Drugs properties"))</f>
        <v>210</v>
      </c>
      <c r="BA325" s="109" cm="1">
        <f t="array" aca="1" ref="BA325" ca="1">INDIRECT(ADDRESS(CELL("row", INDEX('Drugs properties'!$A:$A, MATCH($D325, 'Drugs properties'!$A:$A, 0), 0)), 14, 4, TRUE, "Drugs properties"))</f>
        <v>14</v>
      </c>
    </row>
    <row r="326" spans="1:53" s="3" customFormat="1" ht="120" x14ac:dyDescent="0.25">
      <c r="A326" s="15">
        <v>324</v>
      </c>
      <c r="B326" s="15" t="s">
        <v>1312</v>
      </c>
      <c r="C326" s="32">
        <v>9576415</v>
      </c>
      <c r="D326" s="34" t="s">
        <v>1754</v>
      </c>
      <c r="E326" s="90">
        <v>1000</v>
      </c>
      <c r="F326" s="16" t="s">
        <v>1276</v>
      </c>
      <c r="G326" s="16" t="s">
        <v>19</v>
      </c>
      <c r="H326" s="16" t="s">
        <v>1475</v>
      </c>
      <c r="I326" s="16"/>
      <c r="J326" s="16"/>
      <c r="K326" s="16"/>
      <c r="L326" s="16"/>
      <c r="M326" s="35"/>
      <c r="N326" s="43">
        <v>40</v>
      </c>
      <c r="O326" s="17" t="s">
        <v>96</v>
      </c>
      <c r="P326" s="44" t="s">
        <v>1474</v>
      </c>
      <c r="Q326" s="49"/>
      <c r="R326" s="18"/>
      <c r="S326" s="18"/>
      <c r="T326" s="50"/>
      <c r="U326" s="55"/>
      <c r="V326" s="19">
        <v>600</v>
      </c>
      <c r="W326" s="56">
        <v>670</v>
      </c>
      <c r="X326" s="61"/>
      <c r="Y326" s="20"/>
      <c r="Z326" s="20"/>
      <c r="AA326" s="20"/>
      <c r="AB326" s="20"/>
      <c r="AC326" s="20"/>
      <c r="AD326" s="20"/>
      <c r="AE326" s="20"/>
      <c r="AF326" s="20"/>
      <c r="AG326" s="20"/>
      <c r="AH326" s="20"/>
      <c r="AI326" s="20"/>
      <c r="AJ326" s="62"/>
      <c r="AK326" s="67" t="s">
        <v>1476</v>
      </c>
      <c r="AL326" s="21"/>
      <c r="AM326" s="21"/>
      <c r="AN326" s="68"/>
      <c r="AO326" s="72"/>
      <c r="AP326" s="98" t="str" cm="1">
        <f t="array" aca="1" ref="AP326" ca="1">INDIRECT(ADDRESS(CELL("row", INDEX('Drugs properties'!$A:$A, MATCH($D326, 'Drugs properties'!$A:$A, 0), 0)), 2, 4, TRUE, "Drugs properties"))</f>
        <v>CCC1C(C(C(C(=O)C(CC(C(C(C(C(C(=O)O1)C)OC2CC(C(C(O2)C)O)(C)OC)C)OC3C(C(CC(O3)C)N(C)C)O)(C)OC)C)C)O)(C)O</v>
      </c>
      <c r="AQ326" s="98" cm="1">
        <f t="array" aca="1" ref="AQ326" ca="1">INDIRECT(ADDRESS(CELL("row", INDEX('Drugs properties'!$A:$A, MATCH($D326, 'Drugs properties'!$A:$A, 0), 0)), 3, 4, TRUE, "Drugs properties"))</f>
        <v>747.95</v>
      </c>
      <c r="AR326" s="98" cm="1">
        <f t="array" aca="1" ref="AR326" ca="1">INDIRECT(ADDRESS(CELL("row", INDEX('Drugs properties'!$A:$A, MATCH($D326, 'Drugs properties'!$A:$A, 0), 0)), 4, 4, TRUE, "Drugs properties"))</f>
        <v>182.91</v>
      </c>
      <c r="AS326" s="98" cm="1">
        <f t="array" aca="1" ref="AS326" ca="1">INDIRECT(ADDRESS(CELL("row", INDEX('Drugs properties'!$A:$A, MATCH($D326, 'Drugs properties'!$A:$A, 0), 0)), 5, 4, TRUE, "Drugs properties"))</f>
        <v>2.2799999999999998</v>
      </c>
      <c r="AT326" s="98" cm="1">
        <f t="array" aca="1" ref="AT326" ca="1">INDIRECT(ADDRESS(CELL("row", INDEX('Drugs properties'!$A:$A, MATCH($D326, 'Drugs properties'!$A:$A, 0), 0)), 6, 4, TRUE, "Drugs properties"))</f>
        <v>14</v>
      </c>
      <c r="AU326" s="98" cm="1">
        <f t="array" aca="1" ref="AU326" ca="1">INDIRECT(ADDRESS(CELL("row", INDEX('Drugs properties'!$A:$A, MATCH($D326, 'Drugs properties'!$A:$A, 0), 0)), 7, 4, TRUE, "Drugs properties"))</f>
        <v>4</v>
      </c>
      <c r="AV326" s="98" cm="1">
        <f t="array" aca="1" ref="AV326" ca="1">INDIRECT(ADDRESS(CELL("row", INDEX('Drugs properties'!$A:$A, MATCH($D326, 'Drugs properties'!$A:$A, 0), 0)), 8, 4, TRUE, "Drugs properties"))</f>
        <v>8</v>
      </c>
      <c r="AW326" s="98" cm="1">
        <f t="array" aca="1" ref="AW326" ca="1">INDIRECT(ADDRESS(CELL("row", INDEX('Drugs properties'!$A:$A, MATCH($D326, 'Drugs properties'!$A:$A, 0), 0)), 9, 4, TRUE, "Drugs properties"))</f>
        <v>52</v>
      </c>
      <c r="AX326" s="105" cm="1">
        <f t="array" aca="1" ref="AX326" ca="1">INDIRECT(ADDRESS(CELL("row", INDEX('Drugs properties'!$A:$A, MATCH($D326, 'Drugs properties'!$A:$A, 0), 0)), 11, 4, TRUE, "Drugs properties"))</f>
        <v>33395</v>
      </c>
      <c r="AY326" s="102" cm="1">
        <f t="array" aca="1" ref="AY326" ca="1">INDIRECT(ADDRESS(CELL("row", INDEX('Drugs properties'!$A:$A, MATCH($D326, 'Drugs properties'!$A:$A, 0), 0)), 12, 4, TRUE, "Drugs properties"))</f>
        <v>3105</v>
      </c>
      <c r="AZ326" s="102" cm="1">
        <f t="array" aca="1" ref="AZ326" ca="1">INDIRECT(ADDRESS(CELL("row", INDEX('Drugs properties'!$A:$A, MATCH($D326, 'Drugs properties'!$A:$A, 0), 0)), 13, 4, TRUE, "Drugs properties"))</f>
        <v>210</v>
      </c>
      <c r="BA326" s="109" cm="1">
        <f t="array" aca="1" ref="BA326" ca="1">INDIRECT(ADDRESS(CELL("row", INDEX('Drugs properties'!$A:$A, MATCH($D326, 'Drugs properties'!$A:$A, 0), 0)), 14, 4, TRUE, "Drugs properties"))</f>
        <v>14</v>
      </c>
    </row>
    <row r="327" spans="1:53" s="3" customFormat="1" ht="135" x14ac:dyDescent="0.25">
      <c r="A327" s="15">
        <v>325</v>
      </c>
      <c r="B327" s="15" t="s">
        <v>1312</v>
      </c>
      <c r="C327" s="32">
        <v>9576415</v>
      </c>
      <c r="D327" s="34" t="s">
        <v>1754</v>
      </c>
      <c r="E327" s="90">
        <v>1000</v>
      </c>
      <c r="F327" s="16" t="s">
        <v>1276</v>
      </c>
      <c r="G327" s="16" t="s">
        <v>19</v>
      </c>
      <c r="H327" s="16" t="s">
        <v>1478</v>
      </c>
      <c r="I327" s="90"/>
      <c r="J327" s="90"/>
      <c r="K327" s="16" t="s">
        <v>751</v>
      </c>
      <c r="L327" s="16"/>
      <c r="M327" s="35"/>
      <c r="N327" s="43">
        <v>25</v>
      </c>
      <c r="O327" s="17" t="s">
        <v>100</v>
      </c>
      <c r="P327" s="44" t="s">
        <v>1477</v>
      </c>
      <c r="Q327" s="49"/>
      <c r="R327" s="18"/>
      <c r="S327" s="18"/>
      <c r="T327" s="50"/>
      <c r="U327" s="55"/>
      <c r="V327" s="19">
        <v>600</v>
      </c>
      <c r="W327" s="56">
        <v>775</v>
      </c>
      <c r="X327" s="61"/>
      <c r="Y327" s="20"/>
      <c r="Z327" s="20"/>
      <c r="AA327" s="20"/>
      <c r="AB327" s="20"/>
      <c r="AC327" s="20" t="s">
        <v>73</v>
      </c>
      <c r="AD327" s="20" t="s">
        <v>73</v>
      </c>
      <c r="AE327" s="20"/>
      <c r="AF327" s="20"/>
      <c r="AG327" s="20"/>
      <c r="AH327" s="20"/>
      <c r="AI327" s="20"/>
      <c r="AJ327" s="62">
        <v>2.8732000000000002</v>
      </c>
      <c r="AK327" s="67" t="s">
        <v>1479</v>
      </c>
      <c r="AL327" s="21"/>
      <c r="AM327" s="21"/>
      <c r="AN327" s="68" t="s">
        <v>1480</v>
      </c>
      <c r="AO327" s="72"/>
      <c r="AP327" s="98" t="str" cm="1">
        <f t="array" aca="1" ref="AP327" ca="1">INDIRECT(ADDRESS(CELL("row", INDEX('Drugs properties'!$A:$A, MATCH($D327, 'Drugs properties'!$A:$A, 0), 0)), 2, 4, TRUE, "Drugs properties"))</f>
        <v>CCC1C(C(C(C(=O)C(CC(C(C(C(C(C(=O)O1)C)OC2CC(C(C(O2)C)O)(C)OC)C)OC3C(C(CC(O3)C)N(C)C)O)(C)OC)C)C)O)(C)O</v>
      </c>
      <c r="AQ327" s="98" cm="1">
        <f t="array" aca="1" ref="AQ327" ca="1">INDIRECT(ADDRESS(CELL("row", INDEX('Drugs properties'!$A:$A, MATCH($D327, 'Drugs properties'!$A:$A, 0), 0)), 3, 4, TRUE, "Drugs properties"))</f>
        <v>747.95</v>
      </c>
      <c r="AR327" s="98" cm="1">
        <f t="array" aca="1" ref="AR327" ca="1">INDIRECT(ADDRESS(CELL("row", INDEX('Drugs properties'!$A:$A, MATCH($D327, 'Drugs properties'!$A:$A, 0), 0)), 4, 4, TRUE, "Drugs properties"))</f>
        <v>182.91</v>
      </c>
      <c r="AS327" s="98" cm="1">
        <f t="array" aca="1" ref="AS327" ca="1">INDIRECT(ADDRESS(CELL("row", INDEX('Drugs properties'!$A:$A, MATCH($D327, 'Drugs properties'!$A:$A, 0), 0)), 5, 4, TRUE, "Drugs properties"))</f>
        <v>2.2799999999999998</v>
      </c>
      <c r="AT327" s="98" cm="1">
        <f t="array" aca="1" ref="AT327" ca="1">INDIRECT(ADDRESS(CELL("row", INDEX('Drugs properties'!$A:$A, MATCH($D327, 'Drugs properties'!$A:$A, 0), 0)), 6, 4, TRUE, "Drugs properties"))</f>
        <v>14</v>
      </c>
      <c r="AU327" s="98" cm="1">
        <f t="array" aca="1" ref="AU327" ca="1">INDIRECT(ADDRESS(CELL("row", INDEX('Drugs properties'!$A:$A, MATCH($D327, 'Drugs properties'!$A:$A, 0), 0)), 7, 4, TRUE, "Drugs properties"))</f>
        <v>4</v>
      </c>
      <c r="AV327" s="98" cm="1">
        <f t="array" aca="1" ref="AV327" ca="1">INDIRECT(ADDRESS(CELL("row", INDEX('Drugs properties'!$A:$A, MATCH($D327, 'Drugs properties'!$A:$A, 0), 0)), 8, 4, TRUE, "Drugs properties"))</f>
        <v>8</v>
      </c>
      <c r="AW327" s="98" cm="1">
        <f t="array" aca="1" ref="AW327" ca="1">INDIRECT(ADDRESS(CELL("row", INDEX('Drugs properties'!$A:$A, MATCH($D327, 'Drugs properties'!$A:$A, 0), 0)), 9, 4, TRUE, "Drugs properties"))</f>
        <v>52</v>
      </c>
      <c r="AX327" s="105" cm="1">
        <f t="array" aca="1" ref="AX327" ca="1">INDIRECT(ADDRESS(CELL("row", INDEX('Drugs properties'!$A:$A, MATCH($D327, 'Drugs properties'!$A:$A, 0), 0)), 11, 4, TRUE, "Drugs properties"))</f>
        <v>33395</v>
      </c>
      <c r="AY327" s="102" cm="1">
        <f t="array" aca="1" ref="AY327" ca="1">INDIRECT(ADDRESS(CELL("row", INDEX('Drugs properties'!$A:$A, MATCH($D327, 'Drugs properties'!$A:$A, 0), 0)), 12, 4, TRUE, "Drugs properties"))</f>
        <v>3105</v>
      </c>
      <c r="AZ327" s="102" cm="1">
        <f t="array" aca="1" ref="AZ327" ca="1">INDIRECT(ADDRESS(CELL("row", INDEX('Drugs properties'!$A:$A, MATCH($D327, 'Drugs properties'!$A:$A, 0), 0)), 13, 4, TRUE, "Drugs properties"))</f>
        <v>210</v>
      </c>
      <c r="BA327" s="109" cm="1">
        <f t="array" aca="1" ref="BA327" ca="1">INDIRECT(ADDRESS(CELL("row", INDEX('Drugs properties'!$A:$A, MATCH($D327, 'Drugs properties'!$A:$A, 0), 0)), 14, 4, TRUE, "Drugs properties"))</f>
        <v>14</v>
      </c>
    </row>
    <row r="328" spans="1:53" s="3" customFormat="1" ht="225" x14ac:dyDescent="0.25">
      <c r="A328" s="15">
        <v>326</v>
      </c>
      <c r="B328" s="15" t="s">
        <v>1313</v>
      </c>
      <c r="C328" s="32">
        <v>9972380</v>
      </c>
      <c r="D328" s="34" t="s">
        <v>1754</v>
      </c>
      <c r="E328" s="90">
        <v>1000</v>
      </c>
      <c r="F328" s="16" t="s">
        <v>1276</v>
      </c>
      <c r="G328" s="16" t="s">
        <v>19</v>
      </c>
      <c r="H328" s="16" t="s">
        <v>35</v>
      </c>
      <c r="I328" s="90">
        <v>60</v>
      </c>
      <c r="J328" s="16" t="s">
        <v>1482</v>
      </c>
      <c r="K328" s="16" t="s">
        <v>19</v>
      </c>
      <c r="L328" s="16"/>
      <c r="M328" s="35"/>
      <c r="N328" s="43">
        <v>77</v>
      </c>
      <c r="O328" s="17" t="s">
        <v>100</v>
      </c>
      <c r="P328" s="44" t="s">
        <v>1481</v>
      </c>
      <c r="Q328" s="49"/>
      <c r="R328" s="18"/>
      <c r="S328" s="18"/>
      <c r="T328" s="50"/>
      <c r="U328" s="55"/>
      <c r="V328" s="19">
        <v>640</v>
      </c>
      <c r="W328" s="56"/>
      <c r="X328" s="61"/>
      <c r="Y328" s="20"/>
      <c r="Z328" s="20"/>
      <c r="AA328" s="20"/>
      <c r="AB328" s="20"/>
      <c r="AC328" s="20" t="s">
        <v>2184</v>
      </c>
      <c r="AD328" s="20">
        <f>1.94/2</f>
        <v>0.97</v>
      </c>
      <c r="AE328" s="20"/>
      <c r="AF328" s="20"/>
      <c r="AG328" s="20"/>
      <c r="AH328" s="20"/>
      <c r="AI328" s="20"/>
      <c r="AJ328" s="62">
        <v>1.37</v>
      </c>
      <c r="AK328" s="67" t="s">
        <v>1483</v>
      </c>
      <c r="AL328" s="21"/>
      <c r="AM328" s="21"/>
      <c r="AN328" s="68" t="s">
        <v>1484</v>
      </c>
      <c r="AO328" s="72" t="s">
        <v>3362</v>
      </c>
      <c r="AP328" s="98" t="str" cm="1">
        <f t="array" aca="1" ref="AP328" ca="1">INDIRECT(ADDRESS(CELL("row", INDEX('Drugs properties'!$A:$A, MATCH($D328, 'Drugs properties'!$A:$A, 0), 0)), 2, 4, TRUE, "Drugs properties"))</f>
        <v>CCC1C(C(C(C(=O)C(CC(C(C(C(C(C(=O)O1)C)OC2CC(C(C(O2)C)O)(C)OC)C)OC3C(C(CC(O3)C)N(C)C)O)(C)OC)C)C)O)(C)O</v>
      </c>
      <c r="AQ328" s="98" cm="1">
        <f t="array" aca="1" ref="AQ328" ca="1">INDIRECT(ADDRESS(CELL("row", INDEX('Drugs properties'!$A:$A, MATCH($D328, 'Drugs properties'!$A:$A, 0), 0)), 3, 4, TRUE, "Drugs properties"))</f>
        <v>747.95</v>
      </c>
      <c r="AR328" s="98" cm="1">
        <f t="array" aca="1" ref="AR328" ca="1">INDIRECT(ADDRESS(CELL("row", INDEX('Drugs properties'!$A:$A, MATCH($D328, 'Drugs properties'!$A:$A, 0), 0)), 4, 4, TRUE, "Drugs properties"))</f>
        <v>182.91</v>
      </c>
      <c r="AS328" s="98" cm="1">
        <f t="array" aca="1" ref="AS328" ca="1">INDIRECT(ADDRESS(CELL("row", INDEX('Drugs properties'!$A:$A, MATCH($D328, 'Drugs properties'!$A:$A, 0), 0)), 5, 4, TRUE, "Drugs properties"))</f>
        <v>2.2799999999999998</v>
      </c>
      <c r="AT328" s="98" cm="1">
        <f t="array" aca="1" ref="AT328" ca="1">INDIRECT(ADDRESS(CELL("row", INDEX('Drugs properties'!$A:$A, MATCH($D328, 'Drugs properties'!$A:$A, 0), 0)), 6, 4, TRUE, "Drugs properties"))</f>
        <v>14</v>
      </c>
      <c r="AU328" s="98" cm="1">
        <f t="array" aca="1" ref="AU328" ca="1">INDIRECT(ADDRESS(CELL("row", INDEX('Drugs properties'!$A:$A, MATCH($D328, 'Drugs properties'!$A:$A, 0), 0)), 7, 4, TRUE, "Drugs properties"))</f>
        <v>4</v>
      </c>
      <c r="AV328" s="98" cm="1">
        <f t="array" aca="1" ref="AV328" ca="1">INDIRECT(ADDRESS(CELL("row", INDEX('Drugs properties'!$A:$A, MATCH($D328, 'Drugs properties'!$A:$A, 0), 0)), 8, 4, TRUE, "Drugs properties"))</f>
        <v>8</v>
      </c>
      <c r="AW328" s="98" cm="1">
        <f t="array" aca="1" ref="AW328" ca="1">INDIRECT(ADDRESS(CELL("row", INDEX('Drugs properties'!$A:$A, MATCH($D328, 'Drugs properties'!$A:$A, 0), 0)), 9, 4, TRUE, "Drugs properties"))</f>
        <v>52</v>
      </c>
      <c r="AX328" s="105" cm="1">
        <f t="array" aca="1" ref="AX328" ca="1">INDIRECT(ADDRESS(CELL("row", INDEX('Drugs properties'!$A:$A, MATCH($D328, 'Drugs properties'!$A:$A, 0), 0)), 11, 4, TRUE, "Drugs properties"))</f>
        <v>33395</v>
      </c>
      <c r="AY328" s="102" cm="1">
        <f t="array" aca="1" ref="AY328" ca="1">INDIRECT(ADDRESS(CELL("row", INDEX('Drugs properties'!$A:$A, MATCH($D328, 'Drugs properties'!$A:$A, 0), 0)), 12, 4, TRUE, "Drugs properties"))</f>
        <v>3105</v>
      </c>
      <c r="AZ328" s="102" cm="1">
        <f t="array" aca="1" ref="AZ328" ca="1">INDIRECT(ADDRESS(CELL("row", INDEX('Drugs properties'!$A:$A, MATCH($D328, 'Drugs properties'!$A:$A, 0), 0)), 13, 4, TRUE, "Drugs properties"))</f>
        <v>210</v>
      </c>
      <c r="BA328" s="109" cm="1">
        <f t="array" aca="1" ref="BA328" ca="1">INDIRECT(ADDRESS(CELL("row", INDEX('Drugs properties'!$A:$A, MATCH($D328, 'Drugs properties'!$A:$A, 0), 0)), 14, 4, TRUE, "Drugs properties"))</f>
        <v>14</v>
      </c>
    </row>
    <row r="329" spans="1:53" s="3" customFormat="1" ht="120" x14ac:dyDescent="0.25">
      <c r="A329" s="15">
        <v>327</v>
      </c>
      <c r="B329" s="15" t="s">
        <v>1310</v>
      </c>
      <c r="C329" s="32">
        <v>24147515</v>
      </c>
      <c r="D329" s="34" t="s">
        <v>1754</v>
      </c>
      <c r="E329" s="16">
        <v>500</v>
      </c>
      <c r="F329" s="16" t="s">
        <v>1416</v>
      </c>
      <c r="G329" s="90"/>
      <c r="H329" s="16" t="s">
        <v>322</v>
      </c>
      <c r="I329" s="90">
        <v>300</v>
      </c>
      <c r="J329" s="16" t="s">
        <v>1314</v>
      </c>
      <c r="K329" s="16"/>
      <c r="L329" s="16"/>
      <c r="M329" s="35"/>
      <c r="N329" s="43"/>
      <c r="O329" s="17" t="s">
        <v>100</v>
      </c>
      <c r="P329" s="44"/>
      <c r="Q329" s="49"/>
      <c r="R329" s="18"/>
      <c r="S329" s="18"/>
      <c r="T329" s="50"/>
      <c r="U329" s="55"/>
      <c r="V329" s="19"/>
      <c r="W329" s="56">
        <v>640</v>
      </c>
      <c r="X329" s="61"/>
      <c r="Y329" s="20"/>
      <c r="Z329" s="20"/>
      <c r="AA329" s="20"/>
      <c r="AB329" s="20"/>
      <c r="AC329" s="20" t="s">
        <v>73</v>
      </c>
      <c r="AD329" s="20" t="s">
        <v>73</v>
      </c>
      <c r="AE329" s="20"/>
      <c r="AF329" s="20"/>
      <c r="AG329" s="20"/>
      <c r="AH329" s="20"/>
      <c r="AI329" s="20"/>
      <c r="AJ329" s="62"/>
      <c r="AK329" s="67"/>
      <c r="AL329" s="21"/>
      <c r="AM329" s="21">
        <v>477</v>
      </c>
      <c r="AN329" s="68" t="s">
        <v>1315</v>
      </c>
      <c r="AO329" s="72"/>
      <c r="AP329" s="98" t="str" cm="1">
        <f t="array" aca="1" ref="AP329" ca="1">INDIRECT(ADDRESS(CELL("row", INDEX('Drugs properties'!$A:$A, MATCH($D329, 'Drugs properties'!$A:$A, 0), 0)), 2, 4, TRUE, "Drugs properties"))</f>
        <v>CCC1C(C(C(C(=O)C(CC(C(C(C(C(C(=O)O1)C)OC2CC(C(C(O2)C)O)(C)OC)C)OC3C(C(CC(O3)C)N(C)C)O)(C)OC)C)C)O)(C)O</v>
      </c>
      <c r="AQ329" s="98" cm="1">
        <f t="array" aca="1" ref="AQ329" ca="1">INDIRECT(ADDRESS(CELL("row", INDEX('Drugs properties'!$A:$A, MATCH($D329, 'Drugs properties'!$A:$A, 0), 0)), 3, 4, TRUE, "Drugs properties"))</f>
        <v>747.95</v>
      </c>
      <c r="AR329" s="98" cm="1">
        <f t="array" aca="1" ref="AR329" ca="1">INDIRECT(ADDRESS(CELL("row", INDEX('Drugs properties'!$A:$A, MATCH($D329, 'Drugs properties'!$A:$A, 0), 0)), 4, 4, TRUE, "Drugs properties"))</f>
        <v>182.91</v>
      </c>
      <c r="AS329" s="98" cm="1">
        <f t="array" aca="1" ref="AS329" ca="1">INDIRECT(ADDRESS(CELL("row", INDEX('Drugs properties'!$A:$A, MATCH($D329, 'Drugs properties'!$A:$A, 0), 0)), 5, 4, TRUE, "Drugs properties"))</f>
        <v>2.2799999999999998</v>
      </c>
      <c r="AT329" s="98" cm="1">
        <f t="array" aca="1" ref="AT329" ca="1">INDIRECT(ADDRESS(CELL("row", INDEX('Drugs properties'!$A:$A, MATCH($D329, 'Drugs properties'!$A:$A, 0), 0)), 6, 4, TRUE, "Drugs properties"))</f>
        <v>14</v>
      </c>
      <c r="AU329" s="98" cm="1">
        <f t="array" aca="1" ref="AU329" ca="1">INDIRECT(ADDRESS(CELL("row", INDEX('Drugs properties'!$A:$A, MATCH($D329, 'Drugs properties'!$A:$A, 0), 0)), 7, 4, TRUE, "Drugs properties"))</f>
        <v>4</v>
      </c>
      <c r="AV329" s="98" cm="1">
        <f t="array" aca="1" ref="AV329" ca="1">INDIRECT(ADDRESS(CELL("row", INDEX('Drugs properties'!$A:$A, MATCH($D329, 'Drugs properties'!$A:$A, 0), 0)), 8, 4, TRUE, "Drugs properties"))</f>
        <v>8</v>
      </c>
      <c r="AW329" s="98" cm="1">
        <f t="array" aca="1" ref="AW329" ca="1">INDIRECT(ADDRESS(CELL("row", INDEX('Drugs properties'!$A:$A, MATCH($D329, 'Drugs properties'!$A:$A, 0), 0)), 9, 4, TRUE, "Drugs properties"))</f>
        <v>52</v>
      </c>
      <c r="AX329" s="105" cm="1">
        <f t="array" aca="1" ref="AX329" ca="1">INDIRECT(ADDRESS(CELL("row", INDEX('Drugs properties'!$A:$A, MATCH($D329, 'Drugs properties'!$A:$A, 0), 0)), 11, 4, TRUE, "Drugs properties"))</f>
        <v>33395</v>
      </c>
      <c r="AY329" s="102" cm="1">
        <f t="array" aca="1" ref="AY329" ca="1">INDIRECT(ADDRESS(CELL("row", INDEX('Drugs properties'!$A:$A, MATCH($D329, 'Drugs properties'!$A:$A, 0), 0)), 12, 4, TRUE, "Drugs properties"))</f>
        <v>3105</v>
      </c>
      <c r="AZ329" s="102" cm="1">
        <f t="array" aca="1" ref="AZ329" ca="1">INDIRECT(ADDRESS(CELL("row", INDEX('Drugs properties'!$A:$A, MATCH($D329, 'Drugs properties'!$A:$A, 0), 0)), 13, 4, TRUE, "Drugs properties"))</f>
        <v>210</v>
      </c>
      <c r="BA329" s="109" cm="1">
        <f t="array" aca="1" ref="BA329" ca="1">INDIRECT(ADDRESS(CELL("row", INDEX('Drugs properties'!$A:$A, MATCH($D329, 'Drugs properties'!$A:$A, 0), 0)), 14, 4, TRUE, "Drugs properties"))</f>
        <v>14</v>
      </c>
    </row>
    <row r="330" spans="1:53" s="3" customFormat="1" ht="180" x14ac:dyDescent="0.25">
      <c r="A330" s="15">
        <v>328</v>
      </c>
      <c r="B330" s="15" t="s">
        <v>1316</v>
      </c>
      <c r="C330" s="32">
        <v>9292575</v>
      </c>
      <c r="D330" s="34" t="s">
        <v>1754</v>
      </c>
      <c r="E330" s="16">
        <v>1000</v>
      </c>
      <c r="F330" s="16" t="s">
        <v>1055</v>
      </c>
      <c r="G330" s="16"/>
      <c r="H330" s="16" t="s">
        <v>35</v>
      </c>
      <c r="I330" s="90">
        <v>30</v>
      </c>
      <c r="J330" s="16" t="s">
        <v>1486</v>
      </c>
      <c r="K330" s="16"/>
      <c r="L330" s="16"/>
      <c r="M330" s="35"/>
      <c r="N330" s="43">
        <v>52</v>
      </c>
      <c r="O330" s="17" t="s">
        <v>100</v>
      </c>
      <c r="P330" s="44" t="s">
        <v>1485</v>
      </c>
      <c r="Q330" s="49"/>
      <c r="R330" s="18"/>
      <c r="S330" s="18"/>
      <c r="T330" s="50"/>
      <c r="U330" s="55"/>
      <c r="V330" s="19"/>
      <c r="W330" s="56">
        <v>630</v>
      </c>
      <c r="X330" s="61"/>
      <c r="Y330" s="20"/>
      <c r="Z330" s="20"/>
      <c r="AA330" s="20"/>
      <c r="AB330" s="20"/>
      <c r="AC330" s="20">
        <v>3.6</v>
      </c>
      <c r="AD330" s="20"/>
      <c r="AE330" s="20"/>
      <c r="AF330" s="20"/>
      <c r="AG330" s="20"/>
      <c r="AH330" s="20"/>
      <c r="AI330" s="20"/>
      <c r="AJ330" s="62"/>
      <c r="AK330" s="67" t="s">
        <v>1487</v>
      </c>
      <c r="AL330" s="21"/>
      <c r="AM330" s="21"/>
      <c r="AN330" s="68" t="s">
        <v>1488</v>
      </c>
      <c r="AO330" s="72" t="s">
        <v>3363</v>
      </c>
      <c r="AP330" s="98" t="str" cm="1">
        <f t="array" aca="1" ref="AP330" ca="1">INDIRECT(ADDRESS(CELL("row", INDEX('Drugs properties'!$A:$A, MATCH($D330, 'Drugs properties'!$A:$A, 0), 0)), 2, 4, TRUE, "Drugs properties"))</f>
        <v>CCC1C(C(C(C(=O)C(CC(C(C(C(C(C(=O)O1)C)OC2CC(C(C(O2)C)O)(C)OC)C)OC3C(C(CC(O3)C)N(C)C)O)(C)OC)C)C)O)(C)O</v>
      </c>
      <c r="AQ330" s="98" cm="1">
        <f t="array" aca="1" ref="AQ330" ca="1">INDIRECT(ADDRESS(CELL("row", INDEX('Drugs properties'!$A:$A, MATCH($D330, 'Drugs properties'!$A:$A, 0), 0)), 3, 4, TRUE, "Drugs properties"))</f>
        <v>747.95</v>
      </c>
      <c r="AR330" s="98" cm="1">
        <f t="array" aca="1" ref="AR330" ca="1">INDIRECT(ADDRESS(CELL("row", INDEX('Drugs properties'!$A:$A, MATCH($D330, 'Drugs properties'!$A:$A, 0), 0)), 4, 4, TRUE, "Drugs properties"))</f>
        <v>182.91</v>
      </c>
      <c r="AS330" s="98" cm="1">
        <f t="array" aca="1" ref="AS330" ca="1">INDIRECT(ADDRESS(CELL("row", INDEX('Drugs properties'!$A:$A, MATCH($D330, 'Drugs properties'!$A:$A, 0), 0)), 5, 4, TRUE, "Drugs properties"))</f>
        <v>2.2799999999999998</v>
      </c>
      <c r="AT330" s="98" cm="1">
        <f t="array" aca="1" ref="AT330" ca="1">INDIRECT(ADDRESS(CELL("row", INDEX('Drugs properties'!$A:$A, MATCH($D330, 'Drugs properties'!$A:$A, 0), 0)), 6, 4, TRUE, "Drugs properties"))</f>
        <v>14</v>
      </c>
      <c r="AU330" s="98" cm="1">
        <f t="array" aca="1" ref="AU330" ca="1">INDIRECT(ADDRESS(CELL("row", INDEX('Drugs properties'!$A:$A, MATCH($D330, 'Drugs properties'!$A:$A, 0), 0)), 7, 4, TRUE, "Drugs properties"))</f>
        <v>4</v>
      </c>
      <c r="AV330" s="98" cm="1">
        <f t="array" aca="1" ref="AV330" ca="1">INDIRECT(ADDRESS(CELL("row", INDEX('Drugs properties'!$A:$A, MATCH($D330, 'Drugs properties'!$A:$A, 0), 0)), 8, 4, TRUE, "Drugs properties"))</f>
        <v>8</v>
      </c>
      <c r="AW330" s="98" cm="1">
        <f t="array" aca="1" ref="AW330" ca="1">INDIRECT(ADDRESS(CELL("row", INDEX('Drugs properties'!$A:$A, MATCH($D330, 'Drugs properties'!$A:$A, 0), 0)), 9, 4, TRUE, "Drugs properties"))</f>
        <v>52</v>
      </c>
      <c r="AX330" s="105" cm="1">
        <f t="array" aca="1" ref="AX330" ca="1">INDIRECT(ADDRESS(CELL("row", INDEX('Drugs properties'!$A:$A, MATCH($D330, 'Drugs properties'!$A:$A, 0), 0)), 11, 4, TRUE, "Drugs properties"))</f>
        <v>33395</v>
      </c>
      <c r="AY330" s="102" cm="1">
        <f t="array" aca="1" ref="AY330" ca="1">INDIRECT(ADDRESS(CELL("row", INDEX('Drugs properties'!$A:$A, MATCH($D330, 'Drugs properties'!$A:$A, 0), 0)), 12, 4, TRUE, "Drugs properties"))</f>
        <v>3105</v>
      </c>
      <c r="AZ330" s="102" cm="1">
        <f t="array" aca="1" ref="AZ330" ca="1">INDIRECT(ADDRESS(CELL("row", INDEX('Drugs properties'!$A:$A, MATCH($D330, 'Drugs properties'!$A:$A, 0), 0)), 13, 4, TRUE, "Drugs properties"))</f>
        <v>210</v>
      </c>
      <c r="BA330" s="109" cm="1">
        <f t="array" aca="1" ref="BA330" ca="1">INDIRECT(ADDRESS(CELL("row", INDEX('Drugs properties'!$A:$A, MATCH($D330, 'Drugs properties'!$A:$A, 0), 0)), 14, 4, TRUE, "Drugs properties"))</f>
        <v>14</v>
      </c>
    </row>
    <row r="331" spans="1:53" s="3" customFormat="1" ht="360" x14ac:dyDescent="0.25">
      <c r="A331" s="15">
        <v>329</v>
      </c>
      <c r="B331" s="15" t="s">
        <v>1316</v>
      </c>
      <c r="C331" s="32">
        <v>9292575</v>
      </c>
      <c r="D331" s="34" t="s">
        <v>1754</v>
      </c>
      <c r="E331" s="16">
        <v>1000</v>
      </c>
      <c r="F331" s="16" t="s">
        <v>1055</v>
      </c>
      <c r="G331" s="16"/>
      <c r="H331" s="16" t="s">
        <v>35</v>
      </c>
      <c r="I331" s="16">
        <v>10</v>
      </c>
      <c r="J331" s="16"/>
      <c r="K331" s="16"/>
      <c r="L331" s="16"/>
      <c r="M331" s="35"/>
      <c r="N331" s="43">
        <v>83</v>
      </c>
      <c r="O331" s="17" t="s">
        <v>96</v>
      </c>
      <c r="P331" s="44" t="s">
        <v>1489</v>
      </c>
      <c r="Q331" s="49"/>
      <c r="R331" s="18">
        <v>70</v>
      </c>
      <c r="S331" s="18"/>
      <c r="T331" s="50"/>
      <c r="U331" s="55"/>
      <c r="V331" s="19"/>
      <c r="W331" s="56" t="s">
        <v>1234</v>
      </c>
      <c r="X331" s="61"/>
      <c r="Y331" s="20"/>
      <c r="Z331" s="20"/>
      <c r="AA331" s="20"/>
      <c r="AB331" s="20"/>
      <c r="AC331" s="20">
        <v>4.3</v>
      </c>
      <c r="AD331" s="20">
        <v>0.9052</v>
      </c>
      <c r="AE331" s="20"/>
      <c r="AF331" s="20"/>
      <c r="AG331" s="20"/>
      <c r="AH331" s="20"/>
      <c r="AI331" s="20"/>
      <c r="AJ331" s="62">
        <v>4.8</v>
      </c>
      <c r="AK331" s="67" t="s">
        <v>1490</v>
      </c>
      <c r="AL331" s="21"/>
      <c r="AM331" s="21"/>
      <c r="AN331" s="68" t="s">
        <v>1491</v>
      </c>
      <c r="AO331" s="72" t="s">
        <v>3364</v>
      </c>
      <c r="AP331" s="98" t="str" cm="1">
        <f t="array" aca="1" ref="AP331" ca="1">INDIRECT(ADDRESS(CELL("row", INDEX('Drugs properties'!$A:$A, MATCH($D331, 'Drugs properties'!$A:$A, 0), 0)), 2, 4, TRUE, "Drugs properties"))</f>
        <v>CCC1C(C(C(C(=O)C(CC(C(C(C(C(C(=O)O1)C)OC2CC(C(C(O2)C)O)(C)OC)C)OC3C(C(CC(O3)C)N(C)C)O)(C)OC)C)C)O)(C)O</v>
      </c>
      <c r="AQ331" s="98" cm="1">
        <f t="array" aca="1" ref="AQ331" ca="1">INDIRECT(ADDRESS(CELL("row", INDEX('Drugs properties'!$A:$A, MATCH($D331, 'Drugs properties'!$A:$A, 0), 0)), 3, 4, TRUE, "Drugs properties"))</f>
        <v>747.95</v>
      </c>
      <c r="AR331" s="98" cm="1">
        <f t="array" aca="1" ref="AR331" ca="1">INDIRECT(ADDRESS(CELL("row", INDEX('Drugs properties'!$A:$A, MATCH($D331, 'Drugs properties'!$A:$A, 0), 0)), 4, 4, TRUE, "Drugs properties"))</f>
        <v>182.91</v>
      </c>
      <c r="AS331" s="98" cm="1">
        <f t="array" aca="1" ref="AS331" ca="1">INDIRECT(ADDRESS(CELL("row", INDEX('Drugs properties'!$A:$A, MATCH($D331, 'Drugs properties'!$A:$A, 0), 0)), 5, 4, TRUE, "Drugs properties"))</f>
        <v>2.2799999999999998</v>
      </c>
      <c r="AT331" s="98" cm="1">
        <f t="array" aca="1" ref="AT331" ca="1">INDIRECT(ADDRESS(CELL("row", INDEX('Drugs properties'!$A:$A, MATCH($D331, 'Drugs properties'!$A:$A, 0), 0)), 6, 4, TRUE, "Drugs properties"))</f>
        <v>14</v>
      </c>
      <c r="AU331" s="98" cm="1">
        <f t="array" aca="1" ref="AU331" ca="1">INDIRECT(ADDRESS(CELL("row", INDEX('Drugs properties'!$A:$A, MATCH($D331, 'Drugs properties'!$A:$A, 0), 0)), 7, 4, TRUE, "Drugs properties"))</f>
        <v>4</v>
      </c>
      <c r="AV331" s="98" cm="1">
        <f t="array" aca="1" ref="AV331" ca="1">INDIRECT(ADDRESS(CELL("row", INDEX('Drugs properties'!$A:$A, MATCH($D331, 'Drugs properties'!$A:$A, 0), 0)), 8, 4, TRUE, "Drugs properties"))</f>
        <v>8</v>
      </c>
      <c r="AW331" s="98" cm="1">
        <f t="array" aca="1" ref="AW331" ca="1">INDIRECT(ADDRESS(CELL("row", INDEX('Drugs properties'!$A:$A, MATCH($D331, 'Drugs properties'!$A:$A, 0), 0)), 9, 4, TRUE, "Drugs properties"))</f>
        <v>52</v>
      </c>
      <c r="AX331" s="105" cm="1">
        <f t="array" aca="1" ref="AX331" ca="1">INDIRECT(ADDRESS(CELL("row", INDEX('Drugs properties'!$A:$A, MATCH($D331, 'Drugs properties'!$A:$A, 0), 0)), 11, 4, TRUE, "Drugs properties"))</f>
        <v>33395</v>
      </c>
      <c r="AY331" s="102" cm="1">
        <f t="array" aca="1" ref="AY331" ca="1">INDIRECT(ADDRESS(CELL("row", INDEX('Drugs properties'!$A:$A, MATCH($D331, 'Drugs properties'!$A:$A, 0), 0)), 12, 4, TRUE, "Drugs properties"))</f>
        <v>3105</v>
      </c>
      <c r="AZ331" s="102" cm="1">
        <f t="array" aca="1" ref="AZ331" ca="1">INDIRECT(ADDRESS(CELL("row", INDEX('Drugs properties'!$A:$A, MATCH($D331, 'Drugs properties'!$A:$A, 0), 0)), 13, 4, TRUE, "Drugs properties"))</f>
        <v>210</v>
      </c>
      <c r="BA331" s="109" cm="1">
        <f t="array" aca="1" ref="BA331" ca="1">INDIRECT(ADDRESS(CELL("row", INDEX('Drugs properties'!$A:$A, MATCH($D331, 'Drugs properties'!$A:$A, 0), 0)), 14, 4, TRUE, "Drugs properties"))</f>
        <v>14</v>
      </c>
    </row>
    <row r="332" spans="1:53" s="3" customFormat="1" ht="375" x14ac:dyDescent="0.25">
      <c r="A332" s="15">
        <v>330</v>
      </c>
      <c r="B332" s="15" t="s">
        <v>1310</v>
      </c>
      <c r="C332" s="32">
        <v>24147515</v>
      </c>
      <c r="D332" s="34" t="s">
        <v>1754</v>
      </c>
      <c r="E332" s="90">
        <v>1000</v>
      </c>
      <c r="F332" s="16" t="s">
        <v>3219</v>
      </c>
      <c r="G332" s="16" t="s">
        <v>19</v>
      </c>
      <c r="H332" s="16" t="s">
        <v>1319</v>
      </c>
      <c r="I332" s="90" t="s">
        <v>3366</v>
      </c>
      <c r="J332" s="16" t="s">
        <v>1318</v>
      </c>
      <c r="K332" s="16"/>
      <c r="L332" s="16"/>
      <c r="M332" s="35"/>
      <c r="N332" s="43">
        <v>75</v>
      </c>
      <c r="O332" s="17" t="s">
        <v>100</v>
      </c>
      <c r="P332" s="44" t="s">
        <v>1317</v>
      </c>
      <c r="Q332" s="49" t="s">
        <v>1320</v>
      </c>
      <c r="R332" s="18" t="s">
        <v>1321</v>
      </c>
      <c r="S332" s="18"/>
      <c r="T332" s="50"/>
      <c r="U332" s="55"/>
      <c r="V332" s="19"/>
      <c r="W332" s="56" t="s">
        <v>1322</v>
      </c>
      <c r="X332" s="61"/>
      <c r="Y332" s="20"/>
      <c r="Z332" s="20"/>
      <c r="AA332" s="20"/>
      <c r="AB332" s="20"/>
      <c r="AC332" s="20">
        <v>3.4</v>
      </c>
      <c r="AD332" s="20">
        <v>0.49</v>
      </c>
      <c r="AE332" s="20"/>
      <c r="AF332" s="20"/>
      <c r="AG332" s="20"/>
      <c r="AH332" s="20"/>
      <c r="AI332" s="20"/>
      <c r="AJ332" s="62"/>
      <c r="AK332" s="67" t="s">
        <v>1323</v>
      </c>
      <c r="AL332" s="21"/>
      <c r="AM332" s="21">
        <v>512</v>
      </c>
      <c r="AN332" s="68"/>
      <c r="AO332" s="72" t="s">
        <v>3365</v>
      </c>
      <c r="AP332" s="98" t="str" cm="1">
        <f t="array" aca="1" ref="AP332" ca="1">INDIRECT(ADDRESS(CELL("row", INDEX('Drugs properties'!$A:$A, MATCH($D332, 'Drugs properties'!$A:$A, 0), 0)), 2, 4, TRUE, "Drugs properties"))</f>
        <v>CCC1C(C(C(C(=O)C(CC(C(C(C(C(C(=O)O1)C)OC2CC(C(C(O2)C)O)(C)OC)C)OC3C(C(CC(O3)C)N(C)C)O)(C)OC)C)C)O)(C)O</v>
      </c>
      <c r="AQ332" s="98" cm="1">
        <f t="array" aca="1" ref="AQ332" ca="1">INDIRECT(ADDRESS(CELL("row", INDEX('Drugs properties'!$A:$A, MATCH($D332, 'Drugs properties'!$A:$A, 0), 0)), 3, 4, TRUE, "Drugs properties"))</f>
        <v>747.95</v>
      </c>
      <c r="AR332" s="98" cm="1">
        <f t="array" aca="1" ref="AR332" ca="1">INDIRECT(ADDRESS(CELL("row", INDEX('Drugs properties'!$A:$A, MATCH($D332, 'Drugs properties'!$A:$A, 0), 0)), 4, 4, TRUE, "Drugs properties"))</f>
        <v>182.91</v>
      </c>
      <c r="AS332" s="98" cm="1">
        <f t="array" aca="1" ref="AS332" ca="1">INDIRECT(ADDRESS(CELL("row", INDEX('Drugs properties'!$A:$A, MATCH($D332, 'Drugs properties'!$A:$A, 0), 0)), 5, 4, TRUE, "Drugs properties"))</f>
        <v>2.2799999999999998</v>
      </c>
      <c r="AT332" s="98" cm="1">
        <f t="array" aca="1" ref="AT332" ca="1">INDIRECT(ADDRESS(CELL("row", INDEX('Drugs properties'!$A:$A, MATCH($D332, 'Drugs properties'!$A:$A, 0), 0)), 6, 4, TRUE, "Drugs properties"))</f>
        <v>14</v>
      </c>
      <c r="AU332" s="98" cm="1">
        <f t="array" aca="1" ref="AU332" ca="1">INDIRECT(ADDRESS(CELL("row", INDEX('Drugs properties'!$A:$A, MATCH($D332, 'Drugs properties'!$A:$A, 0), 0)), 7, 4, TRUE, "Drugs properties"))</f>
        <v>4</v>
      </c>
      <c r="AV332" s="98" cm="1">
        <f t="array" aca="1" ref="AV332" ca="1">INDIRECT(ADDRESS(CELL("row", INDEX('Drugs properties'!$A:$A, MATCH($D332, 'Drugs properties'!$A:$A, 0), 0)), 8, 4, TRUE, "Drugs properties"))</f>
        <v>8</v>
      </c>
      <c r="AW332" s="98" cm="1">
        <f t="array" aca="1" ref="AW332" ca="1">INDIRECT(ADDRESS(CELL("row", INDEX('Drugs properties'!$A:$A, MATCH($D332, 'Drugs properties'!$A:$A, 0), 0)), 9, 4, TRUE, "Drugs properties"))</f>
        <v>52</v>
      </c>
      <c r="AX332" s="105" cm="1">
        <f t="array" aca="1" ref="AX332" ca="1">INDIRECT(ADDRESS(CELL("row", INDEX('Drugs properties'!$A:$A, MATCH($D332, 'Drugs properties'!$A:$A, 0), 0)), 11, 4, TRUE, "Drugs properties"))</f>
        <v>33395</v>
      </c>
      <c r="AY332" s="102" cm="1">
        <f t="array" aca="1" ref="AY332" ca="1">INDIRECT(ADDRESS(CELL("row", INDEX('Drugs properties'!$A:$A, MATCH($D332, 'Drugs properties'!$A:$A, 0), 0)), 12, 4, TRUE, "Drugs properties"))</f>
        <v>3105</v>
      </c>
      <c r="AZ332" s="102" cm="1">
        <f t="array" aca="1" ref="AZ332" ca="1">INDIRECT(ADDRESS(CELL("row", INDEX('Drugs properties'!$A:$A, MATCH($D332, 'Drugs properties'!$A:$A, 0), 0)), 13, 4, TRUE, "Drugs properties"))</f>
        <v>210</v>
      </c>
      <c r="BA332" s="109" cm="1">
        <f t="array" aca="1" ref="BA332" ca="1">INDIRECT(ADDRESS(CELL("row", INDEX('Drugs properties'!$A:$A, MATCH($D332, 'Drugs properties'!$A:$A, 0), 0)), 14, 4, TRUE, "Drugs properties"))</f>
        <v>14</v>
      </c>
    </row>
    <row r="333" spans="1:53" s="3" customFormat="1" ht="105" x14ac:dyDescent="0.25">
      <c r="A333" s="15">
        <v>331</v>
      </c>
      <c r="B333" s="15" t="s">
        <v>1324</v>
      </c>
      <c r="C333" s="32">
        <v>11565214</v>
      </c>
      <c r="D333" s="34" t="s">
        <v>1781</v>
      </c>
      <c r="E333" s="16">
        <v>1000</v>
      </c>
      <c r="F333" s="16"/>
      <c r="G333" s="16" t="s">
        <v>26</v>
      </c>
      <c r="H333" s="16"/>
      <c r="I333" s="16"/>
      <c r="J333" s="16"/>
      <c r="K333" s="16"/>
      <c r="L333" s="16"/>
      <c r="M333" s="35"/>
      <c r="N333" s="43">
        <v>60</v>
      </c>
      <c r="O333" s="17" t="s">
        <v>100</v>
      </c>
      <c r="P333" s="44" t="s">
        <v>1495</v>
      </c>
      <c r="Q333" s="49"/>
      <c r="R333" s="18" t="s">
        <v>407</v>
      </c>
      <c r="S333" s="18"/>
      <c r="T333" s="50"/>
      <c r="U333" s="55" t="s">
        <v>1492</v>
      </c>
      <c r="V333" s="19"/>
      <c r="W333" s="56">
        <v>600</v>
      </c>
      <c r="X333" s="61"/>
      <c r="Y333" s="20"/>
      <c r="Z333" s="20"/>
      <c r="AA333" s="20"/>
      <c r="AB333" s="20">
        <v>138</v>
      </c>
      <c r="AC333" s="20">
        <v>4.3</v>
      </c>
      <c r="AD333" s="20">
        <v>0.85170000000000001</v>
      </c>
      <c r="AE333" s="20">
        <v>8.9374000000000002</v>
      </c>
      <c r="AF333" s="20">
        <v>110.5</v>
      </c>
      <c r="AG333" s="20"/>
      <c r="AH333" s="20"/>
      <c r="AI333" s="20"/>
      <c r="AJ333" s="62">
        <v>0.9</v>
      </c>
      <c r="AK333" s="67" t="s">
        <v>1493</v>
      </c>
      <c r="AL333" s="21"/>
      <c r="AM333" s="21">
        <v>440</v>
      </c>
      <c r="AN333" s="68" t="s">
        <v>1494</v>
      </c>
      <c r="AO333" s="72"/>
      <c r="AP333" s="98" t="str" cm="1">
        <f t="array" aca="1" ref="AP333" ca="1">INDIRECT(ADDRESS(CELL("row", INDEX('Drugs properties'!$A:$A, MATCH($D333, 'Drugs properties'!$A:$A, 0), 0)), 2, 4, TRUE, "Drugs properties"))</f>
        <v>CCC1C2CC3C4C5(CC(C2C5O)N3C1O)C6=CC=CC=C6N4C</v>
      </c>
      <c r="AQ333" s="98" cm="1">
        <f t="array" aca="1" ref="AQ333" ca="1">INDIRECT(ADDRESS(CELL("row", INDEX('Drugs properties'!$A:$A, MATCH($D333, 'Drugs properties'!$A:$A, 0), 0)), 3, 4, TRUE, "Drugs properties"))</f>
        <v>326.43</v>
      </c>
      <c r="AR333" s="98" cm="1">
        <f t="array" aca="1" ref="AR333" ca="1">INDIRECT(ADDRESS(CELL("row", INDEX('Drugs properties'!$A:$A, MATCH($D333, 'Drugs properties'!$A:$A, 0), 0)), 4, 4, TRUE, "Drugs properties"))</f>
        <v>46.94</v>
      </c>
      <c r="AS333" s="98" cm="1">
        <f t="array" aca="1" ref="AS333" ca="1">INDIRECT(ADDRESS(CELL("row", INDEX('Drugs properties'!$A:$A, MATCH($D333, 'Drugs properties'!$A:$A, 0), 0)), 5, 4, TRUE, "Drugs properties"))</f>
        <v>1.53</v>
      </c>
      <c r="AT333" s="98" cm="1">
        <f t="array" aca="1" ref="AT333" ca="1">INDIRECT(ADDRESS(CELL("row", INDEX('Drugs properties'!$A:$A, MATCH($D333, 'Drugs properties'!$A:$A, 0), 0)), 6, 4, TRUE, "Drugs properties"))</f>
        <v>3</v>
      </c>
      <c r="AU333" s="98" cm="1">
        <f t="array" aca="1" ref="AU333" ca="1">INDIRECT(ADDRESS(CELL("row", INDEX('Drugs properties'!$A:$A, MATCH($D333, 'Drugs properties'!$A:$A, 0), 0)), 7, 4, TRUE, "Drugs properties"))</f>
        <v>2</v>
      </c>
      <c r="AV333" s="98" cm="1">
        <f t="array" aca="1" ref="AV333" ca="1">INDIRECT(ADDRESS(CELL("row", INDEX('Drugs properties'!$A:$A, MATCH($D333, 'Drugs properties'!$A:$A, 0), 0)), 8, 4, TRUE, "Drugs properties"))</f>
        <v>1</v>
      </c>
      <c r="AW333" s="98" cm="1">
        <f t="array" aca="1" ref="AW333" ca="1">INDIRECT(ADDRESS(CELL("row", INDEX('Drugs properties'!$A:$A, MATCH($D333, 'Drugs properties'!$A:$A, 0), 0)), 9, 4, TRUE, "Drugs properties"))</f>
        <v>24</v>
      </c>
      <c r="AX333" s="105" cm="1">
        <f t="array" aca="1" ref="AX333" ca="1">INDIRECT(ADDRESS(CELL("row", INDEX('Drugs properties'!$A:$A, MATCH($D333, 'Drugs properties'!$A:$A, 0), 0)), 11, 4, TRUE, "Drugs properties"))</f>
        <v>30</v>
      </c>
      <c r="AY333" s="102" cm="1">
        <f t="array" aca="1" ref="AY333" ca="1">INDIRECT(ADDRESS(CELL("row", INDEX('Drugs properties'!$A:$A, MATCH($D333, 'Drugs properties'!$A:$A, 0), 0)), 12, 4, TRUE, "Drugs properties"))</f>
        <v>14</v>
      </c>
      <c r="AZ333" s="102" cm="1">
        <f t="array" aca="1" ref="AZ333" ca="1">INDIRECT(ADDRESS(CELL("row", INDEX('Drugs properties'!$A:$A, MATCH($D333, 'Drugs properties'!$A:$A, 0), 0)), 13, 4, TRUE, "Drugs properties"))</f>
        <v>0</v>
      </c>
      <c r="BA333" s="109" cm="1">
        <f t="array" aca="1" ref="BA333" ca="1">INDIRECT(ADDRESS(CELL("row", INDEX('Drugs properties'!$A:$A, MATCH($D333, 'Drugs properties'!$A:$A, 0), 0)), 14, 4, TRUE, "Drugs properties"))</f>
        <v>0</v>
      </c>
    </row>
    <row r="334" spans="1:53" s="3" customFormat="1" ht="105" x14ac:dyDescent="0.25">
      <c r="A334" s="15">
        <v>332</v>
      </c>
      <c r="B334" s="15" t="s">
        <v>1324</v>
      </c>
      <c r="C334" s="32">
        <v>11565214</v>
      </c>
      <c r="D334" s="34" t="s">
        <v>1781</v>
      </c>
      <c r="E334" s="16">
        <v>90</v>
      </c>
      <c r="F334" s="16" t="s">
        <v>3220</v>
      </c>
      <c r="G334" s="16" t="s">
        <v>26</v>
      </c>
      <c r="H334" s="16"/>
      <c r="I334" s="16"/>
      <c r="J334" s="16"/>
      <c r="K334" s="16"/>
      <c r="L334" s="16"/>
      <c r="M334" s="35"/>
      <c r="N334" s="43">
        <v>59</v>
      </c>
      <c r="O334" s="17" t="s">
        <v>96</v>
      </c>
      <c r="P334" s="44" t="s">
        <v>1496</v>
      </c>
      <c r="Q334" s="49"/>
      <c r="R334" s="18">
        <v>160</v>
      </c>
      <c r="S334" s="18"/>
      <c r="T334" s="50"/>
      <c r="U334" s="55"/>
      <c r="V334" s="19"/>
      <c r="W334" s="56">
        <v>580</v>
      </c>
      <c r="X334" s="61"/>
      <c r="Y334" s="20"/>
      <c r="Z334" s="20"/>
      <c r="AA334" s="20"/>
      <c r="AB334" s="20">
        <v>140</v>
      </c>
      <c r="AC334" s="20">
        <v>4.7</v>
      </c>
      <c r="AD334" s="20">
        <v>0.85170000000000001</v>
      </c>
      <c r="AE334" s="20">
        <v>8.1357999999999997</v>
      </c>
      <c r="AF334" s="20">
        <v>110</v>
      </c>
      <c r="AG334" s="20"/>
      <c r="AH334" s="20"/>
      <c r="AI334" s="20"/>
      <c r="AJ334" s="62">
        <v>1.3</v>
      </c>
      <c r="AK334" s="67" t="s">
        <v>1498</v>
      </c>
      <c r="AL334" s="21"/>
      <c r="AM334" s="21"/>
      <c r="AN334" s="68" t="s">
        <v>1499</v>
      </c>
      <c r="AO334" s="72" t="s">
        <v>1497</v>
      </c>
      <c r="AP334" s="98" t="str" cm="1">
        <f t="array" aca="1" ref="AP334" ca="1">INDIRECT(ADDRESS(CELL("row", INDEX('Drugs properties'!$A:$A, MATCH($D334, 'Drugs properties'!$A:$A, 0), 0)), 2, 4, TRUE, "Drugs properties"))</f>
        <v>CCC1C2CC3C4C5(CC(C2C5O)N3C1O)C6=CC=CC=C6N4C</v>
      </c>
      <c r="AQ334" s="98" cm="1">
        <f t="array" aca="1" ref="AQ334" ca="1">INDIRECT(ADDRESS(CELL("row", INDEX('Drugs properties'!$A:$A, MATCH($D334, 'Drugs properties'!$A:$A, 0), 0)), 3, 4, TRUE, "Drugs properties"))</f>
        <v>326.43</v>
      </c>
      <c r="AR334" s="98" cm="1">
        <f t="array" aca="1" ref="AR334" ca="1">INDIRECT(ADDRESS(CELL("row", INDEX('Drugs properties'!$A:$A, MATCH($D334, 'Drugs properties'!$A:$A, 0), 0)), 4, 4, TRUE, "Drugs properties"))</f>
        <v>46.94</v>
      </c>
      <c r="AS334" s="98" cm="1">
        <f t="array" aca="1" ref="AS334" ca="1">INDIRECT(ADDRESS(CELL("row", INDEX('Drugs properties'!$A:$A, MATCH($D334, 'Drugs properties'!$A:$A, 0), 0)), 5, 4, TRUE, "Drugs properties"))</f>
        <v>1.53</v>
      </c>
      <c r="AT334" s="98" cm="1">
        <f t="array" aca="1" ref="AT334" ca="1">INDIRECT(ADDRESS(CELL("row", INDEX('Drugs properties'!$A:$A, MATCH($D334, 'Drugs properties'!$A:$A, 0), 0)), 6, 4, TRUE, "Drugs properties"))</f>
        <v>3</v>
      </c>
      <c r="AU334" s="98" cm="1">
        <f t="array" aca="1" ref="AU334" ca="1">INDIRECT(ADDRESS(CELL("row", INDEX('Drugs properties'!$A:$A, MATCH($D334, 'Drugs properties'!$A:$A, 0), 0)), 7, 4, TRUE, "Drugs properties"))</f>
        <v>2</v>
      </c>
      <c r="AV334" s="98" cm="1">
        <f t="array" aca="1" ref="AV334" ca="1">INDIRECT(ADDRESS(CELL("row", INDEX('Drugs properties'!$A:$A, MATCH($D334, 'Drugs properties'!$A:$A, 0), 0)), 8, 4, TRUE, "Drugs properties"))</f>
        <v>1</v>
      </c>
      <c r="AW334" s="98" cm="1">
        <f t="array" aca="1" ref="AW334" ca="1">INDIRECT(ADDRESS(CELL("row", INDEX('Drugs properties'!$A:$A, MATCH($D334, 'Drugs properties'!$A:$A, 0), 0)), 9, 4, TRUE, "Drugs properties"))</f>
        <v>24</v>
      </c>
      <c r="AX334" s="105" cm="1">
        <f t="array" aca="1" ref="AX334" ca="1">INDIRECT(ADDRESS(CELL("row", INDEX('Drugs properties'!$A:$A, MATCH($D334, 'Drugs properties'!$A:$A, 0), 0)), 11, 4, TRUE, "Drugs properties"))</f>
        <v>30</v>
      </c>
      <c r="AY334" s="102" cm="1">
        <f t="array" aca="1" ref="AY334" ca="1">INDIRECT(ADDRESS(CELL("row", INDEX('Drugs properties'!$A:$A, MATCH($D334, 'Drugs properties'!$A:$A, 0), 0)), 12, 4, TRUE, "Drugs properties"))</f>
        <v>14</v>
      </c>
      <c r="AZ334" s="102" cm="1">
        <f t="array" aca="1" ref="AZ334" ca="1">INDIRECT(ADDRESS(CELL("row", INDEX('Drugs properties'!$A:$A, MATCH($D334, 'Drugs properties'!$A:$A, 0), 0)), 13, 4, TRUE, "Drugs properties"))</f>
        <v>0</v>
      </c>
      <c r="BA334" s="109" cm="1">
        <f t="array" aca="1" ref="BA334" ca="1">INDIRECT(ADDRESS(CELL("row", INDEX('Drugs properties'!$A:$A, MATCH($D334, 'Drugs properties'!$A:$A, 0), 0)), 14, 4, TRUE, "Drugs properties"))</f>
        <v>0</v>
      </c>
    </row>
    <row r="335" spans="1:53" s="3" customFormat="1" ht="120" x14ac:dyDescent="0.25">
      <c r="A335" s="15">
        <v>333</v>
      </c>
      <c r="B335" s="15" t="s">
        <v>1326</v>
      </c>
      <c r="C335" s="32">
        <v>10392400</v>
      </c>
      <c r="D335" s="34" t="s">
        <v>69</v>
      </c>
      <c r="E335" s="16"/>
      <c r="F335" s="16" t="s">
        <v>3221</v>
      </c>
      <c r="G335" s="16" t="s">
        <v>26</v>
      </c>
      <c r="H335" s="16" t="s">
        <v>1503</v>
      </c>
      <c r="I335" s="16"/>
      <c r="J335" s="16"/>
      <c r="K335" s="16"/>
      <c r="L335" s="16"/>
      <c r="M335" s="35"/>
      <c r="N335" s="43">
        <v>40</v>
      </c>
      <c r="O335" s="17" t="s">
        <v>100</v>
      </c>
      <c r="P335" s="44" t="s">
        <v>1500</v>
      </c>
      <c r="Q335" s="49"/>
      <c r="R335" s="18" t="s">
        <v>1501</v>
      </c>
      <c r="S335" s="18"/>
      <c r="T335" s="50"/>
      <c r="U335" s="55"/>
      <c r="V335" s="19"/>
      <c r="W335" s="56"/>
      <c r="X335" s="61"/>
      <c r="Y335" s="20"/>
      <c r="Z335" s="20"/>
      <c r="AA335" s="20"/>
      <c r="AB335" s="20"/>
      <c r="AC335" s="20">
        <v>4.3</v>
      </c>
      <c r="AD335" s="20"/>
      <c r="AE335" s="20"/>
      <c r="AF335" s="20"/>
      <c r="AG335" s="20"/>
      <c r="AH335" s="20"/>
      <c r="AI335" s="20"/>
      <c r="AJ335" s="62"/>
      <c r="AK335" s="67" t="s">
        <v>1502</v>
      </c>
      <c r="AL335" s="21"/>
      <c r="AM335" s="21"/>
      <c r="AN335" s="68" t="s">
        <v>1504</v>
      </c>
      <c r="AO335" s="72" t="s">
        <v>1505</v>
      </c>
      <c r="AP335" s="98" t="str" cm="1">
        <f t="array" aca="1" ref="AP335" ca="1">INDIRECT(ADDRESS(CELL("row", INDEX('Drugs properties'!$A:$A, MATCH($D335, 'Drugs properties'!$A:$A, 0), 0)), 2, 4, TRUE, "Drugs properties"))</f>
        <v>CCCCC1=C(C2=CC=CC=C2O1)C(=O)C3=CC(=C(C(=C3)I)OCCN(CC)CC)I</v>
      </c>
      <c r="AQ335" s="98" cm="1">
        <f t="array" aca="1" ref="AQ335" ca="1">INDIRECT(ADDRESS(CELL("row", INDEX('Drugs properties'!$A:$A, MATCH($D335, 'Drugs properties'!$A:$A, 0), 0)), 3, 4, TRUE, "Drugs properties"))</f>
        <v>645.30999999999995</v>
      </c>
      <c r="AR335" s="98" cm="1">
        <f t="array" aca="1" ref="AR335" ca="1">INDIRECT(ADDRESS(CELL("row", INDEX('Drugs properties'!$A:$A, MATCH($D335, 'Drugs properties'!$A:$A, 0), 0)), 4, 4, TRUE, "Drugs properties"))</f>
        <v>42.68</v>
      </c>
      <c r="AS335" s="98" cm="1">
        <f t="array" aca="1" ref="AS335" ca="1">INDIRECT(ADDRESS(CELL("row", INDEX('Drugs properties'!$A:$A, MATCH($D335, 'Drugs properties'!$A:$A, 0), 0)), 5, 4, TRUE, "Drugs properties"))</f>
        <v>6.49</v>
      </c>
      <c r="AT335" s="98" cm="1">
        <f t="array" aca="1" ref="AT335" ca="1">INDIRECT(ADDRESS(CELL("row", INDEX('Drugs properties'!$A:$A, MATCH($D335, 'Drugs properties'!$A:$A, 0), 0)), 6, 4, TRUE, "Drugs properties"))</f>
        <v>4</v>
      </c>
      <c r="AU335" s="98" cm="1">
        <f t="array" aca="1" ref="AU335" ca="1">INDIRECT(ADDRESS(CELL("row", INDEX('Drugs properties'!$A:$A, MATCH($D335, 'Drugs properties'!$A:$A, 0), 0)), 7, 4, TRUE, "Drugs properties"))</f>
        <v>0</v>
      </c>
      <c r="AV335" s="98" cm="1">
        <f t="array" aca="1" ref="AV335" ca="1">INDIRECT(ADDRESS(CELL("row", INDEX('Drugs properties'!$A:$A, MATCH($D335, 'Drugs properties'!$A:$A, 0), 0)), 8, 4, TRUE, "Drugs properties"))</f>
        <v>11</v>
      </c>
      <c r="AW335" s="98" cm="1">
        <f t="array" aca="1" ref="AW335" ca="1">INDIRECT(ADDRESS(CELL("row", INDEX('Drugs properties'!$A:$A, MATCH($D335, 'Drugs properties'!$A:$A, 0), 0)), 9, 4, TRUE, "Drugs properties"))</f>
        <v>31</v>
      </c>
      <c r="AX335" s="105" cm="1">
        <f t="array" aca="1" ref="AX335" ca="1">INDIRECT(ADDRESS(CELL("row", INDEX('Drugs properties'!$A:$A, MATCH($D335, 'Drugs properties'!$A:$A, 0), 0)), 11, 4, TRUE, "Drugs properties"))</f>
        <v>33532</v>
      </c>
      <c r="AY335" s="102" cm="1">
        <f t="array" aca="1" ref="AY335" ca="1">INDIRECT(ADDRESS(CELL("row", INDEX('Drugs properties'!$A:$A, MATCH($D335, 'Drugs properties'!$A:$A, 0), 0)), 12, 4, TRUE, "Drugs properties"))</f>
        <v>9543</v>
      </c>
      <c r="AZ335" s="102" cm="1">
        <f t="array" aca="1" ref="AZ335" ca="1">INDIRECT(ADDRESS(CELL("row", INDEX('Drugs properties'!$A:$A, MATCH($D335, 'Drugs properties'!$A:$A, 0), 0)), 13, 4, TRUE, "Drugs properties"))</f>
        <v>845</v>
      </c>
      <c r="BA335" s="109" cm="1">
        <f t="array" aca="1" ref="BA335" ca="1">INDIRECT(ADDRESS(CELL("row", INDEX('Drugs properties'!$A:$A, MATCH($D335, 'Drugs properties'!$A:$A, 0), 0)), 14, 4, TRUE, "Drugs properties"))</f>
        <v>56</v>
      </c>
    </row>
    <row r="336" spans="1:53" s="3" customFormat="1" ht="165" x14ac:dyDescent="0.25">
      <c r="A336" s="15">
        <v>334</v>
      </c>
      <c r="B336" s="15" t="s">
        <v>1325</v>
      </c>
      <c r="C336" s="32">
        <v>8842793</v>
      </c>
      <c r="D336" s="34" t="s">
        <v>69</v>
      </c>
      <c r="E336" s="16"/>
      <c r="F336" s="16" t="s">
        <v>3222</v>
      </c>
      <c r="G336" s="16" t="s">
        <v>19</v>
      </c>
      <c r="H336" s="16"/>
      <c r="I336" s="16"/>
      <c r="J336" s="16"/>
      <c r="K336" s="16"/>
      <c r="L336" s="16"/>
      <c r="M336" s="35"/>
      <c r="N336" s="43">
        <v>60</v>
      </c>
      <c r="O336" s="17" t="s">
        <v>100</v>
      </c>
      <c r="P336" s="44" t="s">
        <v>1506</v>
      </c>
      <c r="Q336" s="49"/>
      <c r="R336" s="18">
        <v>200</v>
      </c>
      <c r="S336" s="18"/>
      <c r="T336" s="50"/>
      <c r="U336" s="55"/>
      <c r="V336" s="19">
        <v>440</v>
      </c>
      <c r="W336" s="56">
        <v>490</v>
      </c>
      <c r="X336" s="61"/>
      <c r="Y336" s="20"/>
      <c r="Z336" s="20"/>
      <c r="AA336" s="20"/>
      <c r="AB336" s="20"/>
      <c r="AC336" s="20">
        <v>4.2</v>
      </c>
      <c r="AD336" s="20">
        <v>0.81</v>
      </c>
      <c r="AE336" s="20"/>
      <c r="AF336" s="20"/>
      <c r="AG336" s="20"/>
      <c r="AH336" s="20"/>
      <c r="AI336" s="20"/>
      <c r="AJ336" s="62"/>
      <c r="AK336" s="67" t="s">
        <v>1507</v>
      </c>
      <c r="AL336" s="21"/>
      <c r="AM336" s="21"/>
      <c r="AN336" s="68"/>
      <c r="AO336" s="72" t="s">
        <v>3367</v>
      </c>
      <c r="AP336" s="98" t="str" cm="1">
        <f t="array" aca="1" ref="AP336" ca="1">INDIRECT(ADDRESS(CELL("row", INDEX('Drugs properties'!$A:$A, MATCH($D336, 'Drugs properties'!$A:$A, 0), 0)), 2, 4, TRUE, "Drugs properties"))</f>
        <v>CCCCC1=C(C2=CC=CC=C2O1)C(=O)C3=CC(=C(C(=C3)I)OCCN(CC)CC)I</v>
      </c>
      <c r="AQ336" s="98" cm="1">
        <f t="array" aca="1" ref="AQ336" ca="1">INDIRECT(ADDRESS(CELL("row", INDEX('Drugs properties'!$A:$A, MATCH($D336, 'Drugs properties'!$A:$A, 0), 0)), 3, 4, TRUE, "Drugs properties"))</f>
        <v>645.30999999999995</v>
      </c>
      <c r="AR336" s="98" cm="1">
        <f t="array" aca="1" ref="AR336" ca="1">INDIRECT(ADDRESS(CELL("row", INDEX('Drugs properties'!$A:$A, MATCH($D336, 'Drugs properties'!$A:$A, 0), 0)), 4, 4, TRUE, "Drugs properties"))</f>
        <v>42.68</v>
      </c>
      <c r="AS336" s="98" cm="1">
        <f t="array" aca="1" ref="AS336" ca="1">INDIRECT(ADDRESS(CELL("row", INDEX('Drugs properties'!$A:$A, MATCH($D336, 'Drugs properties'!$A:$A, 0), 0)), 5, 4, TRUE, "Drugs properties"))</f>
        <v>6.49</v>
      </c>
      <c r="AT336" s="98" cm="1">
        <f t="array" aca="1" ref="AT336" ca="1">INDIRECT(ADDRESS(CELL("row", INDEX('Drugs properties'!$A:$A, MATCH($D336, 'Drugs properties'!$A:$A, 0), 0)), 6, 4, TRUE, "Drugs properties"))</f>
        <v>4</v>
      </c>
      <c r="AU336" s="98" cm="1">
        <f t="array" aca="1" ref="AU336" ca="1">INDIRECT(ADDRESS(CELL("row", INDEX('Drugs properties'!$A:$A, MATCH($D336, 'Drugs properties'!$A:$A, 0), 0)), 7, 4, TRUE, "Drugs properties"))</f>
        <v>0</v>
      </c>
      <c r="AV336" s="98" cm="1">
        <f t="array" aca="1" ref="AV336" ca="1">INDIRECT(ADDRESS(CELL("row", INDEX('Drugs properties'!$A:$A, MATCH($D336, 'Drugs properties'!$A:$A, 0), 0)), 8, 4, TRUE, "Drugs properties"))</f>
        <v>11</v>
      </c>
      <c r="AW336" s="98" cm="1">
        <f t="array" aca="1" ref="AW336" ca="1">INDIRECT(ADDRESS(CELL("row", INDEX('Drugs properties'!$A:$A, MATCH($D336, 'Drugs properties'!$A:$A, 0), 0)), 9, 4, TRUE, "Drugs properties"))</f>
        <v>31</v>
      </c>
      <c r="AX336" s="105" cm="1">
        <f t="array" aca="1" ref="AX336" ca="1">INDIRECT(ADDRESS(CELL("row", INDEX('Drugs properties'!$A:$A, MATCH($D336, 'Drugs properties'!$A:$A, 0), 0)), 11, 4, TRUE, "Drugs properties"))</f>
        <v>33532</v>
      </c>
      <c r="AY336" s="102" cm="1">
        <f t="array" aca="1" ref="AY336" ca="1">INDIRECT(ADDRESS(CELL("row", INDEX('Drugs properties'!$A:$A, MATCH($D336, 'Drugs properties'!$A:$A, 0), 0)), 12, 4, TRUE, "Drugs properties"))</f>
        <v>9543</v>
      </c>
      <c r="AZ336" s="102" cm="1">
        <f t="array" aca="1" ref="AZ336" ca="1">INDIRECT(ADDRESS(CELL("row", INDEX('Drugs properties'!$A:$A, MATCH($D336, 'Drugs properties'!$A:$A, 0), 0)), 13, 4, TRUE, "Drugs properties"))</f>
        <v>845</v>
      </c>
      <c r="BA336" s="109" cm="1">
        <f t="array" aca="1" ref="BA336" ca="1">INDIRECT(ADDRESS(CELL("row", INDEX('Drugs properties'!$A:$A, MATCH($D336, 'Drugs properties'!$A:$A, 0), 0)), 14, 4, TRUE, "Drugs properties"))</f>
        <v>56</v>
      </c>
    </row>
    <row r="337" spans="1:53" s="3" customFormat="1" ht="195" x14ac:dyDescent="0.25">
      <c r="A337" s="15">
        <v>335</v>
      </c>
      <c r="B337" s="15" t="s">
        <v>1508</v>
      </c>
      <c r="C337" s="32">
        <v>29259513</v>
      </c>
      <c r="D337" s="34" t="s">
        <v>1782</v>
      </c>
      <c r="E337" s="16">
        <v>36</v>
      </c>
      <c r="F337" s="16" t="s">
        <v>3223</v>
      </c>
      <c r="G337" s="16" t="s">
        <v>26</v>
      </c>
      <c r="H337" s="16"/>
      <c r="I337" s="16"/>
      <c r="J337" s="16"/>
      <c r="K337" s="16"/>
      <c r="L337" s="16"/>
      <c r="M337" s="35"/>
      <c r="N337" s="43">
        <v>51</v>
      </c>
      <c r="O337" s="17" t="s">
        <v>100</v>
      </c>
      <c r="P337" s="44" t="s">
        <v>1509</v>
      </c>
      <c r="Q337" s="49" t="s">
        <v>1510</v>
      </c>
      <c r="R337" s="18">
        <v>73</v>
      </c>
      <c r="S337" s="18">
        <v>20</v>
      </c>
      <c r="T337" s="50">
        <v>36.200000000000003</v>
      </c>
      <c r="U337" s="55"/>
      <c r="V337" s="19"/>
      <c r="W337" s="56">
        <v>610</v>
      </c>
      <c r="X337" s="61"/>
      <c r="Y337" s="20"/>
      <c r="Z337" s="20"/>
      <c r="AA337" s="20"/>
      <c r="AB337" s="20">
        <v>132</v>
      </c>
      <c r="AC337" s="20">
        <v>3.9</v>
      </c>
      <c r="AD337" s="20"/>
      <c r="AE337" s="20">
        <v>9.5</v>
      </c>
      <c r="AF337" s="20"/>
      <c r="AG337" s="20"/>
      <c r="AH337" s="20"/>
      <c r="AI337" s="20"/>
      <c r="AJ337" s="62">
        <v>0.94</v>
      </c>
      <c r="AK337" s="67" t="s">
        <v>1511</v>
      </c>
      <c r="AL337" s="21"/>
      <c r="AM337" s="21"/>
      <c r="AN337" s="68"/>
      <c r="AO337" s="72"/>
      <c r="AP337" s="98" t="str" cm="1">
        <f t="array" aca="1" ref="AP337" ca="1">INDIRECT(ADDRESS(CELL("row", INDEX('Drugs properties'!$A:$A, MATCH($D337, 'Drugs properties'!$A:$A, 0), 0)), 2, 4, TRUE, "Drugs properties"))</f>
        <v>CC1=NC=CN1CC2CCC3=C(C2=O)C4=CC=CC=C4N3C</v>
      </c>
      <c r="AQ337" s="98" cm="1">
        <f t="array" aca="1" ref="AQ337" ca="1">INDIRECT(ADDRESS(CELL("row", INDEX('Drugs properties'!$A:$A, MATCH($D337, 'Drugs properties'!$A:$A, 0), 0)), 3, 4, TRUE, "Drugs properties"))</f>
        <v>293.36</v>
      </c>
      <c r="AR337" s="98" cm="1">
        <f t="array" aca="1" ref="AR337" ca="1">INDIRECT(ADDRESS(CELL("row", INDEX('Drugs properties'!$A:$A, MATCH($D337, 'Drugs properties'!$A:$A, 0), 0)), 4, 4, TRUE, "Drugs properties"))</f>
        <v>39.82</v>
      </c>
      <c r="AS337" s="98" cm="1">
        <f t="array" aca="1" ref="AS337" ca="1">INDIRECT(ADDRESS(CELL("row", INDEX('Drugs properties'!$A:$A, MATCH($D337, 'Drugs properties'!$A:$A, 0), 0)), 5, 4, TRUE, "Drugs properties"))</f>
        <v>2.54</v>
      </c>
      <c r="AT337" s="98" cm="1">
        <f t="array" aca="1" ref="AT337" ca="1">INDIRECT(ADDRESS(CELL("row", INDEX('Drugs properties'!$A:$A, MATCH($D337, 'Drugs properties'!$A:$A, 0), 0)), 6, 4, TRUE, "Drugs properties"))</f>
        <v>2</v>
      </c>
      <c r="AU337" s="98" cm="1">
        <f t="array" aca="1" ref="AU337" ca="1">INDIRECT(ADDRESS(CELL("row", INDEX('Drugs properties'!$A:$A, MATCH($D337, 'Drugs properties'!$A:$A, 0), 0)), 7, 4, TRUE, "Drugs properties"))</f>
        <v>0</v>
      </c>
      <c r="AV337" s="98" cm="1">
        <f t="array" aca="1" ref="AV337" ca="1">INDIRECT(ADDRESS(CELL("row", INDEX('Drugs properties'!$A:$A, MATCH($D337, 'Drugs properties'!$A:$A, 0), 0)), 8, 4, TRUE, "Drugs properties"))</f>
        <v>2</v>
      </c>
      <c r="AW337" s="98" cm="1">
        <f t="array" aca="1" ref="AW337" ca="1">INDIRECT(ADDRESS(CELL("row", INDEX('Drugs properties'!$A:$A, MATCH($D337, 'Drugs properties'!$A:$A, 0), 0)), 9, 4, TRUE, "Drugs properties"))</f>
        <v>22</v>
      </c>
      <c r="AX337" s="105" cm="1">
        <f t="array" aca="1" ref="AX337" ca="1">INDIRECT(ADDRESS(CELL("row", INDEX('Drugs properties'!$A:$A, MATCH($D337, 'Drugs properties'!$A:$A, 0), 0)), 11, 4, TRUE, "Drugs properties"))</f>
        <v>21409</v>
      </c>
      <c r="AY337" s="102" cm="1">
        <f t="array" aca="1" ref="AY337" ca="1">INDIRECT(ADDRESS(CELL("row", INDEX('Drugs properties'!$A:$A, MATCH($D337, 'Drugs properties'!$A:$A, 0), 0)), 12, 4, TRUE, "Drugs properties"))</f>
        <v>3387</v>
      </c>
      <c r="AZ337" s="102" cm="1">
        <f t="array" aca="1" ref="AZ337" ca="1">INDIRECT(ADDRESS(CELL("row", INDEX('Drugs properties'!$A:$A, MATCH($D337, 'Drugs properties'!$A:$A, 0), 0)), 13, 4, TRUE, "Drugs properties"))</f>
        <v>325</v>
      </c>
      <c r="BA337" s="109" cm="1">
        <f t="array" aca="1" ref="BA337" ca="1">INDIRECT(ADDRESS(CELL("row", INDEX('Drugs properties'!$A:$A, MATCH($D337, 'Drugs properties'!$A:$A, 0), 0)), 14, 4, TRUE, "Drugs properties"))</f>
        <v>18</v>
      </c>
    </row>
    <row r="338" spans="1:53" s="3" customFormat="1" ht="120" x14ac:dyDescent="0.25">
      <c r="A338" s="15">
        <v>336</v>
      </c>
      <c r="B338" s="15" t="s">
        <v>1508</v>
      </c>
      <c r="C338" s="32">
        <v>29259513</v>
      </c>
      <c r="D338" s="34" t="s">
        <v>1782</v>
      </c>
      <c r="E338" s="16">
        <v>12</v>
      </c>
      <c r="F338" s="16" t="s">
        <v>3224</v>
      </c>
      <c r="G338" s="16" t="s">
        <v>26</v>
      </c>
      <c r="H338" s="16"/>
      <c r="I338" s="16"/>
      <c r="J338" s="16"/>
      <c r="K338" s="16"/>
      <c r="L338" s="16"/>
      <c r="M338" s="35"/>
      <c r="N338" s="43">
        <v>51</v>
      </c>
      <c r="O338" s="17" t="s">
        <v>96</v>
      </c>
      <c r="P338" s="44" t="s">
        <v>1512</v>
      </c>
      <c r="Q338" s="49" t="s">
        <v>292</v>
      </c>
      <c r="R338" s="18">
        <v>88</v>
      </c>
      <c r="S338" s="18">
        <v>16</v>
      </c>
      <c r="T338" s="50">
        <v>37.200000000000003</v>
      </c>
      <c r="U338" s="55"/>
      <c r="V338" s="19"/>
      <c r="W338" s="56">
        <v>543</v>
      </c>
      <c r="X338" s="61"/>
      <c r="Y338" s="20"/>
      <c r="Z338" s="20"/>
      <c r="AA338" s="20"/>
      <c r="AB338" s="20">
        <v>132</v>
      </c>
      <c r="AC338" s="20" t="s">
        <v>2185</v>
      </c>
      <c r="AD338" s="20"/>
      <c r="AE338" s="20"/>
      <c r="AF338" s="20">
        <v>89</v>
      </c>
      <c r="AG338" s="20">
        <v>26</v>
      </c>
      <c r="AH338" s="20"/>
      <c r="AI338" s="20">
        <v>6</v>
      </c>
      <c r="AJ338" s="62">
        <v>0.85</v>
      </c>
      <c r="AK338" s="67" t="s">
        <v>1513</v>
      </c>
      <c r="AL338" s="21"/>
      <c r="AM338" s="21"/>
      <c r="AN338" s="68" t="s">
        <v>1514</v>
      </c>
      <c r="AO338" s="72"/>
      <c r="AP338" s="100" t="str" cm="1">
        <f t="array" aca="1" ref="AP338" ca="1">INDIRECT(ADDRESS(CELL("row", INDEX('Drugs properties'!$A:$A, MATCH($D338, 'Drugs properties'!$A:$A, 0), 0)), 2, 4, TRUE, "Drugs properties"))</f>
        <v>CC1=NC=CN1CC2CCC3=C(C2=O)C4=CC=CC=C4N3C</v>
      </c>
      <c r="AQ338" s="98" cm="1">
        <f t="array" aca="1" ref="AQ338" ca="1">INDIRECT(ADDRESS(CELL("row", INDEX('Drugs properties'!$A:$A, MATCH($D338, 'Drugs properties'!$A:$A, 0), 0)), 3, 4, TRUE, "Drugs properties"))</f>
        <v>293.36</v>
      </c>
      <c r="AR338" s="98" cm="1">
        <f t="array" aca="1" ref="AR338" ca="1">INDIRECT(ADDRESS(CELL("row", INDEX('Drugs properties'!$A:$A, MATCH($D338, 'Drugs properties'!$A:$A, 0), 0)), 4, 4, TRUE, "Drugs properties"))</f>
        <v>39.82</v>
      </c>
      <c r="AS338" s="98" cm="1">
        <f t="array" aca="1" ref="AS338" ca="1">INDIRECT(ADDRESS(CELL("row", INDEX('Drugs properties'!$A:$A, MATCH($D338, 'Drugs properties'!$A:$A, 0), 0)), 5, 4, TRUE, "Drugs properties"))</f>
        <v>2.54</v>
      </c>
      <c r="AT338" s="98" cm="1">
        <f t="array" aca="1" ref="AT338" ca="1">INDIRECT(ADDRESS(CELL("row", INDEX('Drugs properties'!$A:$A, MATCH($D338, 'Drugs properties'!$A:$A, 0), 0)), 6, 4, TRUE, "Drugs properties"))</f>
        <v>2</v>
      </c>
      <c r="AU338" s="98" cm="1">
        <f t="array" aca="1" ref="AU338" ca="1">INDIRECT(ADDRESS(CELL("row", INDEX('Drugs properties'!$A:$A, MATCH($D338, 'Drugs properties'!$A:$A, 0), 0)), 7, 4, TRUE, "Drugs properties"))</f>
        <v>0</v>
      </c>
      <c r="AV338" s="98" cm="1">
        <f t="array" aca="1" ref="AV338" ca="1">INDIRECT(ADDRESS(CELL("row", INDEX('Drugs properties'!$A:$A, MATCH($D338, 'Drugs properties'!$A:$A, 0), 0)), 8, 4, TRUE, "Drugs properties"))</f>
        <v>2</v>
      </c>
      <c r="AW338" s="98" cm="1">
        <f t="array" aca="1" ref="AW338" ca="1">INDIRECT(ADDRESS(CELL("row", INDEX('Drugs properties'!$A:$A, MATCH($D338, 'Drugs properties'!$A:$A, 0), 0)), 9, 4, TRUE, "Drugs properties"))</f>
        <v>22</v>
      </c>
      <c r="AX338" s="105" cm="1">
        <f t="array" aca="1" ref="AX338" ca="1">INDIRECT(ADDRESS(CELL("row", INDEX('Drugs properties'!$A:$A, MATCH($D338, 'Drugs properties'!$A:$A, 0), 0)), 11, 4, TRUE, "Drugs properties"))</f>
        <v>21409</v>
      </c>
      <c r="AY338" s="102" cm="1">
        <f t="array" aca="1" ref="AY338" ca="1">INDIRECT(ADDRESS(CELL("row", INDEX('Drugs properties'!$A:$A, MATCH($D338, 'Drugs properties'!$A:$A, 0), 0)), 12, 4, TRUE, "Drugs properties"))</f>
        <v>3387</v>
      </c>
      <c r="AZ338" s="102" cm="1">
        <f t="array" aca="1" ref="AZ338" ca="1">INDIRECT(ADDRESS(CELL("row", INDEX('Drugs properties'!$A:$A, MATCH($D338, 'Drugs properties'!$A:$A, 0), 0)), 13, 4, TRUE, "Drugs properties"))</f>
        <v>325</v>
      </c>
      <c r="BA338" s="109" cm="1">
        <f t="array" aca="1" ref="BA338" ca="1">INDIRECT(ADDRESS(CELL("row", INDEX('Drugs properties'!$A:$A, MATCH($D338, 'Drugs properties'!$A:$A, 0), 0)), 14, 4, TRUE, "Drugs properties"))</f>
        <v>18</v>
      </c>
    </row>
    <row r="339" spans="1:53" s="3" customFormat="1" ht="150" x14ac:dyDescent="0.25">
      <c r="A339" s="15">
        <v>337</v>
      </c>
      <c r="B339" s="15" t="s">
        <v>1515</v>
      </c>
      <c r="C339" s="32">
        <v>27857247</v>
      </c>
      <c r="D339" s="34" t="s">
        <v>45</v>
      </c>
      <c r="E339" s="16">
        <v>1000</v>
      </c>
      <c r="F339" s="16" t="s">
        <v>3225</v>
      </c>
      <c r="G339" s="16"/>
      <c r="H339" s="16" t="s">
        <v>1518</v>
      </c>
      <c r="I339" s="90" t="s">
        <v>3368</v>
      </c>
      <c r="J339" s="16" t="s">
        <v>2186</v>
      </c>
      <c r="K339" s="16" t="s">
        <v>1519</v>
      </c>
      <c r="L339" s="16"/>
      <c r="M339" s="35"/>
      <c r="N339" s="43">
        <v>77</v>
      </c>
      <c r="O339" s="17" t="s">
        <v>96</v>
      </c>
      <c r="P339" s="44" t="s">
        <v>1516</v>
      </c>
      <c r="Q339" s="49" t="s">
        <v>1517</v>
      </c>
      <c r="R339" s="18">
        <v>70</v>
      </c>
      <c r="S339" s="18"/>
      <c r="T339" s="50"/>
      <c r="U339" s="55"/>
      <c r="V339" s="19"/>
      <c r="W339" s="56">
        <v>650</v>
      </c>
      <c r="X339" s="61"/>
      <c r="Y339" s="20"/>
      <c r="Z339" s="20"/>
      <c r="AA339" s="20"/>
      <c r="AB339" s="20">
        <v>135</v>
      </c>
      <c r="AC339" s="20">
        <v>2.7</v>
      </c>
      <c r="AD339" s="20">
        <v>0.84</v>
      </c>
      <c r="AE339" s="20">
        <v>8.6968999999999994</v>
      </c>
      <c r="AF339" s="20"/>
      <c r="AG339" s="20"/>
      <c r="AH339" s="20"/>
      <c r="AI339" s="20"/>
      <c r="AJ339" s="62"/>
      <c r="AK339" s="67" t="s">
        <v>1520</v>
      </c>
      <c r="AL339" s="21"/>
      <c r="AM339" s="81" t="s">
        <v>1521</v>
      </c>
      <c r="AN339" s="68" t="s">
        <v>1523</v>
      </c>
      <c r="AO339" s="72" t="s">
        <v>1522</v>
      </c>
      <c r="AP339" s="98" t="str" cm="1">
        <f t="array" aca="1" ref="AP339" ca="1">INDIRECT(ADDRESS(CELL("row", INDEX('Drugs properties'!$A:$A, MATCH($D339, 'Drugs properties'!$A:$A, 0), 0)), 2, 4, TRUE, "Drugs properties"))</f>
        <v>CC12CCC(CC1=CCC3C2CCC4(C3CC=C4C5=CN=CC=C5)C)O</v>
      </c>
      <c r="AQ339" s="98" cm="1">
        <f t="array" aca="1" ref="AQ339" ca="1">INDIRECT(ADDRESS(CELL("row", INDEX('Drugs properties'!$A:$A, MATCH($D339, 'Drugs properties'!$A:$A, 0), 0)), 3, 4, TRUE, "Drugs properties"))</f>
        <v>349.51</v>
      </c>
      <c r="AR339" s="98" cm="1">
        <f t="array" aca="1" ref="AR339" ca="1">INDIRECT(ADDRESS(CELL("row", INDEX('Drugs properties'!$A:$A, MATCH($D339, 'Drugs properties'!$A:$A, 0), 0)), 4, 4, TRUE, "Drugs properties"))</f>
        <v>33.119999999999997</v>
      </c>
      <c r="AS339" s="98" cm="1">
        <f t="array" aca="1" ref="AS339" ca="1">INDIRECT(ADDRESS(CELL("row", INDEX('Drugs properties'!$A:$A, MATCH($D339, 'Drugs properties'!$A:$A, 0), 0)), 5, 4, TRUE, "Drugs properties"))</f>
        <v>4.4800000000000004</v>
      </c>
      <c r="AT339" s="98" cm="1">
        <f t="array" aca="1" ref="AT339" ca="1">INDIRECT(ADDRESS(CELL("row", INDEX('Drugs properties'!$A:$A, MATCH($D339, 'Drugs properties'!$A:$A, 0), 0)), 6, 4, TRUE, "Drugs properties"))</f>
        <v>2</v>
      </c>
      <c r="AU339" s="98" cm="1">
        <f t="array" aca="1" ref="AU339" ca="1">INDIRECT(ADDRESS(CELL("row", INDEX('Drugs properties'!$A:$A, MATCH($D339, 'Drugs properties'!$A:$A, 0), 0)), 7, 4, TRUE, "Drugs properties"))</f>
        <v>1</v>
      </c>
      <c r="AV339" s="98" cm="1">
        <f t="array" aca="1" ref="AV339" ca="1">INDIRECT(ADDRESS(CELL("row", INDEX('Drugs properties'!$A:$A, MATCH($D339, 'Drugs properties'!$A:$A, 0), 0)), 8, 4, TRUE, "Drugs properties"))</f>
        <v>1</v>
      </c>
      <c r="AW339" s="98" cm="1">
        <f t="array" aca="1" ref="AW339" ca="1">INDIRECT(ADDRESS(CELL("row", INDEX('Drugs properties'!$A:$A, MATCH($D339, 'Drugs properties'!$A:$A, 0), 0)), 9, 4, TRUE, "Drugs properties"))</f>
        <v>26</v>
      </c>
      <c r="AX339" s="105" cm="1">
        <f t="array" aca="1" ref="AX339" ca="1">INDIRECT(ADDRESS(CELL("row", INDEX('Drugs properties'!$A:$A, MATCH($D339, 'Drugs properties'!$A:$A, 0), 0)), 11, 4, TRUE, "Drugs properties"))</f>
        <v>26382</v>
      </c>
      <c r="AY339" s="102" cm="1">
        <f t="array" aca="1" ref="AY339" ca="1">INDIRECT(ADDRESS(CELL("row", INDEX('Drugs properties'!$A:$A, MATCH($D339, 'Drugs properties'!$A:$A, 0), 0)), 12, 4, TRUE, "Drugs properties"))</f>
        <v>1447</v>
      </c>
      <c r="AZ339" s="102" cm="1">
        <f t="array" aca="1" ref="AZ339" ca="1">INDIRECT(ADDRESS(CELL("row", INDEX('Drugs properties'!$A:$A, MATCH($D339, 'Drugs properties'!$A:$A, 0), 0)), 13, 4, TRUE, "Drugs properties"))</f>
        <v>11</v>
      </c>
      <c r="BA339" s="109" cm="1">
        <f t="array" aca="1" ref="BA339" ca="1">INDIRECT(ADDRESS(CELL("row", INDEX('Drugs properties'!$A:$A, MATCH($D339, 'Drugs properties'!$A:$A, 0), 0)), 14, 4, TRUE, "Drugs properties"))</f>
        <v>3</v>
      </c>
    </row>
    <row r="340" spans="1:53" s="3" customFormat="1" ht="150" x14ac:dyDescent="0.25">
      <c r="A340" s="15">
        <v>338</v>
      </c>
      <c r="B340" s="15" t="s">
        <v>1524</v>
      </c>
      <c r="C340" s="32">
        <v>23362038</v>
      </c>
      <c r="D340" s="34" t="s">
        <v>2769</v>
      </c>
      <c r="E340" s="16">
        <v>2.5</v>
      </c>
      <c r="F340" s="16"/>
      <c r="G340" s="16" t="s">
        <v>19</v>
      </c>
      <c r="H340" s="16" t="s">
        <v>347</v>
      </c>
      <c r="I340" s="16">
        <v>20</v>
      </c>
      <c r="J340" s="16"/>
      <c r="K340" s="16" t="s">
        <v>26</v>
      </c>
      <c r="L340" s="16"/>
      <c r="M340" s="35"/>
      <c r="N340" s="43">
        <v>42</v>
      </c>
      <c r="O340" s="17" t="s">
        <v>96</v>
      </c>
      <c r="P340" s="44" t="s">
        <v>1525</v>
      </c>
      <c r="Q340" s="49"/>
      <c r="R340" s="18"/>
      <c r="S340" s="18"/>
      <c r="T340" s="50"/>
      <c r="U340" s="55"/>
      <c r="V340" s="19"/>
      <c r="W340" s="56">
        <v>624</v>
      </c>
      <c r="X340" s="61"/>
      <c r="Y340" s="20"/>
      <c r="Z340" s="20"/>
      <c r="AA340" s="20"/>
      <c r="AB340" s="20"/>
      <c r="AC340" s="20">
        <v>3.8</v>
      </c>
      <c r="AD340" s="20">
        <v>0.61719999999999997</v>
      </c>
      <c r="AE340" s="20">
        <v>8.8000000000000007</v>
      </c>
      <c r="AF340" s="20"/>
      <c r="AG340" s="20"/>
      <c r="AH340" s="20"/>
      <c r="AI340" s="20"/>
      <c r="AJ340" s="62"/>
      <c r="AK340" s="67" t="s">
        <v>1526</v>
      </c>
      <c r="AL340" s="21"/>
      <c r="AM340" s="81" t="s">
        <v>1527</v>
      </c>
      <c r="AN340" s="68"/>
      <c r="AO340" s="72" t="s">
        <v>1528</v>
      </c>
      <c r="AP340" s="98" t="str" cm="1">
        <f t="array" aca="1" ref="AP340" ca="1">INDIRECT(ADDRESS(CELL("row", INDEX('Drugs properties'!$A:$A, MATCH($D340, 'Drugs properties'!$A:$A, 0), 0)), 2, 4, TRUE, "Drugs properties"))</f>
        <v>C1CC(=O)NC2=C1C=CC(=C2)OCCCCN3CCN(CC3)C4=C(C(=CC=C4)Cl)Cl</v>
      </c>
      <c r="AQ340" s="98" cm="1">
        <f t="array" aca="1" ref="AQ340" ca="1">INDIRECT(ADDRESS(CELL("row", INDEX('Drugs properties'!$A:$A, MATCH($D340, 'Drugs properties'!$A:$A, 0), 0)), 3, 4, TRUE, "Drugs properties"))</f>
        <v>448.39</v>
      </c>
      <c r="AR340" s="98" cm="1">
        <f t="array" aca="1" ref="AR340" ca="1">INDIRECT(ADDRESS(CELL("row", INDEX('Drugs properties'!$A:$A, MATCH($D340, 'Drugs properties'!$A:$A, 0), 0)), 4, 4, TRUE, "Drugs properties"))</f>
        <v>44.81</v>
      </c>
      <c r="AS340" s="98" cm="1">
        <f t="array" aca="1" ref="AS340" ca="1">INDIRECT(ADDRESS(CELL("row", INDEX('Drugs properties'!$A:$A, MATCH($D340, 'Drugs properties'!$A:$A, 0), 0)), 5, 4, TRUE, "Drugs properties"))</f>
        <v>4.21</v>
      </c>
      <c r="AT340" s="98" cm="1">
        <f t="array" aca="1" ref="AT340" ca="1">INDIRECT(ADDRESS(CELL("row", INDEX('Drugs properties'!$A:$A, MATCH($D340, 'Drugs properties'!$A:$A, 0), 0)), 6, 4, TRUE, "Drugs properties"))</f>
        <v>3</v>
      </c>
      <c r="AU340" s="98" cm="1">
        <f t="array" aca="1" ref="AU340" ca="1">INDIRECT(ADDRESS(CELL("row", INDEX('Drugs properties'!$A:$A, MATCH($D340, 'Drugs properties'!$A:$A, 0), 0)), 7, 4, TRUE, "Drugs properties"))</f>
        <v>1</v>
      </c>
      <c r="AV340" s="98" cm="1">
        <f t="array" aca="1" ref="AV340" ca="1">INDIRECT(ADDRESS(CELL("row", INDEX('Drugs properties'!$A:$A, MATCH($D340, 'Drugs properties'!$A:$A, 0), 0)), 8, 4, TRUE, "Drugs properties"))</f>
        <v>7</v>
      </c>
      <c r="AW340" s="98" cm="1">
        <f t="array" aca="1" ref="AW340" ca="1">INDIRECT(ADDRESS(CELL("row", INDEX('Drugs properties'!$A:$A, MATCH($D340, 'Drugs properties'!$A:$A, 0), 0)), 9, 4, TRUE, "Drugs properties"))</f>
        <v>30</v>
      </c>
      <c r="AX340" s="105" cm="1">
        <f t="array" aca="1" ref="AX340" ca="1">INDIRECT(ADDRESS(CELL("row", INDEX('Drugs properties'!$A:$A, MATCH($D340, 'Drugs properties'!$A:$A, 0), 0)), 11, 4, TRUE, "Drugs properties"))</f>
        <v>66444</v>
      </c>
      <c r="AY340" s="102" cm="1">
        <f t="array" aca="1" ref="AY340" ca="1">INDIRECT(ADDRESS(CELL("row", INDEX('Drugs properties'!$A:$A, MATCH($D340, 'Drugs properties'!$A:$A, 0), 0)), 12, 4, TRUE, "Drugs properties"))</f>
        <v>3674</v>
      </c>
      <c r="AZ340" s="102" cm="1">
        <f t="array" aca="1" ref="AZ340" ca="1">INDIRECT(ADDRESS(CELL("row", INDEX('Drugs properties'!$A:$A, MATCH($D340, 'Drugs properties'!$A:$A, 0), 0)), 13, 4, TRUE, "Drugs properties"))</f>
        <v>46</v>
      </c>
      <c r="BA340" s="109" cm="1">
        <f t="array" aca="1" ref="BA340" ca="1">INDIRECT(ADDRESS(CELL("row", INDEX('Drugs properties'!$A:$A, MATCH($D340, 'Drugs properties'!$A:$A, 0), 0)), 14, 4, TRUE, "Drugs properties"))</f>
        <v>1</v>
      </c>
    </row>
    <row r="341" spans="1:53" s="3" customFormat="1" ht="195" x14ac:dyDescent="0.25">
      <c r="A341" s="15">
        <v>339</v>
      </c>
      <c r="B341" s="15" t="s">
        <v>1529</v>
      </c>
      <c r="C341" s="32">
        <v>3499072</v>
      </c>
      <c r="D341" s="34" t="s">
        <v>1753</v>
      </c>
      <c r="E341" s="16" t="s">
        <v>217</v>
      </c>
      <c r="F341" s="16" t="s">
        <v>3226</v>
      </c>
      <c r="G341" s="16" t="s">
        <v>43</v>
      </c>
      <c r="H341" s="16"/>
      <c r="I341" s="16"/>
      <c r="J341" s="16"/>
      <c r="K341" s="16"/>
      <c r="L341" s="16"/>
      <c r="M341" s="35"/>
      <c r="N341" s="43">
        <v>25</v>
      </c>
      <c r="O341" s="17" t="s">
        <v>96</v>
      </c>
      <c r="P341" s="44" t="s">
        <v>1530</v>
      </c>
      <c r="Q341" s="49"/>
      <c r="R341" s="18"/>
      <c r="S341" s="18"/>
      <c r="T341" s="50"/>
      <c r="U341" s="55"/>
      <c r="V341" s="19">
        <v>520</v>
      </c>
      <c r="W341" s="56">
        <v>560</v>
      </c>
      <c r="X341" s="61" t="s">
        <v>1532</v>
      </c>
      <c r="Y341" s="20"/>
      <c r="Z341" s="20"/>
      <c r="AA341" s="20"/>
      <c r="AB341" s="20"/>
      <c r="AC341" s="20">
        <v>4.3</v>
      </c>
      <c r="AD341" s="20">
        <v>0.49370000000000003</v>
      </c>
      <c r="AE341" s="20">
        <v>8.5</v>
      </c>
      <c r="AF341" s="20"/>
      <c r="AG341" s="20"/>
      <c r="AH341" s="20"/>
      <c r="AI341" s="20"/>
      <c r="AJ341" s="62"/>
      <c r="AK341" s="67" t="s">
        <v>1531</v>
      </c>
      <c r="AL341" s="21"/>
      <c r="AM341" s="21" t="s">
        <v>1533</v>
      </c>
      <c r="AN341" s="68" t="s">
        <v>1534</v>
      </c>
      <c r="AO341" s="72" t="s">
        <v>3369</v>
      </c>
      <c r="AP341" s="98" t="str" cm="1">
        <f t="array" aca="1" ref="AP341" ca="1">INDIRECT(ADDRESS(CELL("row", INDEX('Drugs properties'!$A:$A, MATCH($D341, 'Drugs properties'!$A:$A, 0), 0)), 2, 4, TRUE, "Drugs properties"))</f>
        <v>C1=CC(=CC=C1C(=N)N)OCCCCCOC2=CC=C(C=C2)C(=N)N.C(CS(=O)(=O)O)O.C(CS(=O)(=O)O)O</v>
      </c>
      <c r="AQ341" s="98" cm="1">
        <f t="array" aca="1" ref="AQ341" ca="1">INDIRECT(ADDRESS(CELL("row", INDEX('Drugs properties'!$A:$A, MATCH($D341, 'Drugs properties'!$A:$A, 0), 0)), 3, 4, TRUE, "Drugs properties"))</f>
        <v>592.67999999999995</v>
      </c>
      <c r="AR341" s="98" cm="1">
        <f t="array" aca="1" ref="AR341" ca="1">INDIRECT(ADDRESS(CELL("row", INDEX('Drugs properties'!$A:$A, MATCH($D341, 'Drugs properties'!$A:$A, 0), 0)), 4, 4, TRUE, "Drugs properties"))</f>
        <v>284.16000000000003</v>
      </c>
      <c r="AS341" s="98" cm="1">
        <f t="array" aca="1" ref="AS341" ca="1">INDIRECT(ADDRESS(CELL("row", INDEX('Drugs properties'!$A:$A, MATCH($D341, 'Drugs properties'!$A:$A, 0), 0)), 5, 4, TRUE, "Drugs properties"))</f>
        <v>1.51</v>
      </c>
      <c r="AT341" s="98" cm="1">
        <f t="array" aca="1" ref="AT341" ca="1">INDIRECT(ADDRESS(CELL("row", INDEX('Drugs properties'!$A:$A, MATCH($D341, 'Drugs properties'!$A:$A, 0), 0)), 6, 4, TRUE, "Drugs properties"))</f>
        <v>12</v>
      </c>
      <c r="AU341" s="98" cm="1">
        <f t="array" aca="1" ref="AU341" ca="1">INDIRECT(ADDRESS(CELL("row", INDEX('Drugs properties'!$A:$A, MATCH($D341, 'Drugs properties'!$A:$A, 0), 0)), 7, 4, TRUE, "Drugs properties"))</f>
        <v>8</v>
      </c>
      <c r="AV341" s="98" cm="1">
        <f t="array" aca="1" ref="AV341" ca="1">INDIRECT(ADDRESS(CELL("row", INDEX('Drugs properties'!$A:$A, MATCH($D341, 'Drugs properties'!$A:$A, 0), 0)), 8, 4, TRUE, "Drugs properties"))</f>
        <v>14</v>
      </c>
      <c r="AW341" s="98" cm="1">
        <f t="array" aca="1" ref="AW341" ca="1">INDIRECT(ADDRESS(CELL("row", INDEX('Drugs properties'!$A:$A, MATCH($D341, 'Drugs properties'!$A:$A, 0), 0)), 9, 4, TRUE, "Drugs properties"))</f>
        <v>39</v>
      </c>
      <c r="AX341" s="105" cm="1">
        <f t="array" aca="1" ref="AX341" ca="1">INDIRECT(ADDRESS(CELL("row", INDEX('Drugs properties'!$A:$A, MATCH($D341, 'Drugs properties'!$A:$A, 0), 0)), 11, 4, TRUE, "Drugs properties"))</f>
        <v>945</v>
      </c>
      <c r="AY341" s="102" cm="1">
        <f t="array" aca="1" ref="AY341" ca="1">INDIRECT(ADDRESS(CELL("row", INDEX('Drugs properties'!$A:$A, MATCH($D341, 'Drugs properties'!$A:$A, 0), 0)), 12, 4, TRUE, "Drugs properties"))</f>
        <v>107</v>
      </c>
      <c r="AZ341" s="102" cm="1">
        <f t="array" aca="1" ref="AZ341" ca="1">INDIRECT(ADDRESS(CELL("row", INDEX('Drugs properties'!$A:$A, MATCH($D341, 'Drugs properties'!$A:$A, 0), 0)), 13, 4, TRUE, "Drugs properties"))</f>
        <v>8</v>
      </c>
      <c r="BA341" s="109" cm="1">
        <f t="array" aca="1" ref="BA341" ca="1">INDIRECT(ADDRESS(CELL("row", INDEX('Drugs properties'!$A:$A, MATCH($D341, 'Drugs properties'!$A:$A, 0), 0)), 14, 4, TRUE, "Drugs properties"))</f>
        <v>2</v>
      </c>
    </row>
    <row r="342" spans="1:53" s="3" customFormat="1" ht="150" x14ac:dyDescent="0.25">
      <c r="A342" s="15">
        <v>340</v>
      </c>
      <c r="B342" s="15" t="s">
        <v>1529</v>
      </c>
      <c r="C342" s="32">
        <v>3499072</v>
      </c>
      <c r="D342" s="34" t="s">
        <v>1753</v>
      </c>
      <c r="E342" s="16" t="s">
        <v>217</v>
      </c>
      <c r="F342" s="16"/>
      <c r="G342" s="16" t="s">
        <v>26</v>
      </c>
      <c r="H342" s="16"/>
      <c r="I342" s="16"/>
      <c r="J342" s="16"/>
      <c r="K342" s="16"/>
      <c r="L342" s="16"/>
      <c r="M342" s="35"/>
      <c r="N342" s="43">
        <v>36</v>
      </c>
      <c r="O342" s="17" t="s">
        <v>96</v>
      </c>
      <c r="P342" s="44" t="s">
        <v>1530</v>
      </c>
      <c r="Q342" s="49"/>
      <c r="R342" s="18"/>
      <c r="S342" s="18"/>
      <c r="T342" s="50"/>
      <c r="U342" s="55"/>
      <c r="V342" s="19">
        <v>600</v>
      </c>
      <c r="W342" s="56">
        <v>580</v>
      </c>
      <c r="X342" s="61"/>
      <c r="Y342" s="20"/>
      <c r="Z342" s="20"/>
      <c r="AA342" s="20"/>
      <c r="AB342" s="20"/>
      <c r="AC342" s="20">
        <v>3.1</v>
      </c>
      <c r="AD342" s="20">
        <v>0.49370000000000003</v>
      </c>
      <c r="AE342" s="20" t="s">
        <v>2187</v>
      </c>
      <c r="AF342" s="20"/>
      <c r="AG342" s="20"/>
      <c r="AH342" s="20"/>
      <c r="AI342" s="20"/>
      <c r="AJ342" s="62"/>
      <c r="AK342" s="67" t="s">
        <v>1535</v>
      </c>
      <c r="AL342" s="21"/>
      <c r="AM342" s="81" t="s">
        <v>963</v>
      </c>
      <c r="AN342" s="68" t="s">
        <v>1536</v>
      </c>
      <c r="AO342" s="72"/>
      <c r="AP342" s="98" t="str" cm="1">
        <f t="array" aca="1" ref="AP342" ca="1">INDIRECT(ADDRESS(CELL("row", INDEX('Drugs properties'!$A:$A, MATCH($D342, 'Drugs properties'!$A:$A, 0), 0)), 2, 4, TRUE, "Drugs properties"))</f>
        <v>C1=CC(=CC=C1C(=N)N)OCCCCCOC2=CC=C(C=C2)C(=N)N.C(CS(=O)(=O)O)O.C(CS(=O)(=O)O)O</v>
      </c>
      <c r="AQ342" s="98" cm="1">
        <f t="array" aca="1" ref="AQ342" ca="1">INDIRECT(ADDRESS(CELL("row", INDEX('Drugs properties'!$A:$A, MATCH($D342, 'Drugs properties'!$A:$A, 0), 0)), 3, 4, TRUE, "Drugs properties"))</f>
        <v>592.67999999999995</v>
      </c>
      <c r="AR342" s="98" cm="1">
        <f t="array" aca="1" ref="AR342" ca="1">INDIRECT(ADDRESS(CELL("row", INDEX('Drugs properties'!$A:$A, MATCH($D342, 'Drugs properties'!$A:$A, 0), 0)), 4, 4, TRUE, "Drugs properties"))</f>
        <v>284.16000000000003</v>
      </c>
      <c r="AS342" s="98" cm="1">
        <f t="array" aca="1" ref="AS342" ca="1">INDIRECT(ADDRESS(CELL("row", INDEX('Drugs properties'!$A:$A, MATCH($D342, 'Drugs properties'!$A:$A, 0), 0)), 5, 4, TRUE, "Drugs properties"))</f>
        <v>1.51</v>
      </c>
      <c r="AT342" s="98" cm="1">
        <f t="array" aca="1" ref="AT342" ca="1">INDIRECT(ADDRESS(CELL("row", INDEX('Drugs properties'!$A:$A, MATCH($D342, 'Drugs properties'!$A:$A, 0), 0)), 6, 4, TRUE, "Drugs properties"))</f>
        <v>12</v>
      </c>
      <c r="AU342" s="98" cm="1">
        <f t="array" aca="1" ref="AU342" ca="1">INDIRECT(ADDRESS(CELL("row", INDEX('Drugs properties'!$A:$A, MATCH($D342, 'Drugs properties'!$A:$A, 0), 0)), 7, 4, TRUE, "Drugs properties"))</f>
        <v>8</v>
      </c>
      <c r="AV342" s="98" cm="1">
        <f t="array" aca="1" ref="AV342" ca="1">INDIRECT(ADDRESS(CELL("row", INDEX('Drugs properties'!$A:$A, MATCH($D342, 'Drugs properties'!$A:$A, 0), 0)), 8, 4, TRUE, "Drugs properties"))</f>
        <v>14</v>
      </c>
      <c r="AW342" s="98" cm="1">
        <f t="array" aca="1" ref="AW342" ca="1">INDIRECT(ADDRESS(CELL("row", INDEX('Drugs properties'!$A:$A, MATCH($D342, 'Drugs properties'!$A:$A, 0), 0)), 9, 4, TRUE, "Drugs properties"))</f>
        <v>39</v>
      </c>
      <c r="AX342" s="105" cm="1">
        <f t="array" aca="1" ref="AX342" ca="1">INDIRECT(ADDRESS(CELL("row", INDEX('Drugs properties'!$A:$A, MATCH($D342, 'Drugs properties'!$A:$A, 0), 0)), 11, 4, TRUE, "Drugs properties"))</f>
        <v>945</v>
      </c>
      <c r="AY342" s="102" cm="1">
        <f t="array" aca="1" ref="AY342" ca="1">INDIRECT(ADDRESS(CELL("row", INDEX('Drugs properties'!$A:$A, MATCH($D342, 'Drugs properties'!$A:$A, 0), 0)), 12, 4, TRUE, "Drugs properties"))</f>
        <v>107</v>
      </c>
      <c r="AZ342" s="102" cm="1">
        <f t="array" aca="1" ref="AZ342" ca="1">INDIRECT(ADDRESS(CELL("row", INDEX('Drugs properties'!$A:$A, MATCH($D342, 'Drugs properties'!$A:$A, 0), 0)), 13, 4, TRUE, "Drugs properties"))</f>
        <v>8</v>
      </c>
      <c r="BA342" s="109" cm="1">
        <f t="array" aca="1" ref="BA342" ca="1">INDIRECT(ADDRESS(CELL("row", INDEX('Drugs properties'!$A:$A, MATCH($D342, 'Drugs properties'!$A:$A, 0), 0)), 14, 4, TRUE, "Drugs properties"))</f>
        <v>2</v>
      </c>
    </row>
    <row r="343" spans="1:53" s="3" customFormat="1" ht="60" x14ac:dyDescent="0.25">
      <c r="A343" s="15">
        <v>341</v>
      </c>
      <c r="B343" s="15" t="s">
        <v>1537</v>
      </c>
      <c r="C343" s="32">
        <v>31373450</v>
      </c>
      <c r="D343" s="34" t="s">
        <v>53</v>
      </c>
      <c r="E343" s="16">
        <v>320</v>
      </c>
      <c r="F343" s="16" t="s">
        <v>1540</v>
      </c>
      <c r="G343" s="16"/>
      <c r="H343" s="16" t="s">
        <v>210</v>
      </c>
      <c r="I343" s="16">
        <v>1000</v>
      </c>
      <c r="J343" s="16" t="s">
        <v>1055</v>
      </c>
      <c r="K343" s="16"/>
      <c r="L343" s="16"/>
      <c r="M343" s="35"/>
      <c r="N343" s="43">
        <v>84</v>
      </c>
      <c r="O343" s="17" t="s">
        <v>100</v>
      </c>
      <c r="P343" s="44" t="s">
        <v>1539</v>
      </c>
      <c r="Q343" s="49" t="s">
        <v>1538</v>
      </c>
      <c r="R343" s="18"/>
      <c r="S343" s="18"/>
      <c r="T343" s="50"/>
      <c r="U343" s="55"/>
      <c r="V343" s="19"/>
      <c r="W343" s="56"/>
      <c r="X343" s="61"/>
      <c r="Y343" s="20"/>
      <c r="Z343" s="20"/>
      <c r="AA343" s="20"/>
      <c r="AB343" s="20"/>
      <c r="AC343" s="20"/>
      <c r="AD343" s="20"/>
      <c r="AE343" s="20"/>
      <c r="AF343" s="20"/>
      <c r="AG343" s="20"/>
      <c r="AH343" s="20"/>
      <c r="AI343" s="20"/>
      <c r="AJ343" s="62">
        <v>1.7</v>
      </c>
      <c r="AK343" s="67"/>
      <c r="AL343" s="21"/>
      <c r="AM343" s="21"/>
      <c r="AN343" s="68"/>
      <c r="AO343" s="72" t="s">
        <v>3370</v>
      </c>
      <c r="AP343" s="98" t="str" cm="1">
        <f t="array" aca="1" ref="AP343" ca="1">INDIRECT(ADDRESS(CELL("row", INDEX('Drugs properties'!$A:$A, MATCH($D343, 'Drugs properties'!$A:$A, 0), 0)), 2, 4, TRUE, "Drugs properties"))</f>
        <v>CC(C)NCC(C1=CC=C(C=C1)NS(=O)(=O)C)O</v>
      </c>
      <c r="AQ343" s="98" cm="1">
        <f t="array" aca="1" ref="AQ343" ca="1">INDIRECT(ADDRESS(CELL("row", INDEX('Drugs properties'!$A:$A, MATCH($D343, 'Drugs properties'!$A:$A, 0), 0)), 3, 4, TRUE, "Drugs properties"))</f>
        <v>272.36</v>
      </c>
      <c r="AR343" s="98" cm="1">
        <f t="array" aca="1" ref="AR343" ca="1">INDIRECT(ADDRESS(CELL("row", INDEX('Drugs properties'!$A:$A, MATCH($D343, 'Drugs properties'!$A:$A, 0), 0)), 4, 4, TRUE, "Drugs properties"))</f>
        <v>86.81</v>
      </c>
      <c r="AS343" s="98" cm="1">
        <f t="array" aca="1" ref="AS343" ca="1">INDIRECT(ADDRESS(CELL("row", INDEX('Drugs properties'!$A:$A, MATCH($D343, 'Drugs properties'!$A:$A, 0), 0)), 5, 4, TRUE, "Drugs properties"))</f>
        <v>1.03</v>
      </c>
      <c r="AT343" s="98" cm="1">
        <f t="array" aca="1" ref="AT343" ca="1">INDIRECT(ADDRESS(CELL("row", INDEX('Drugs properties'!$A:$A, MATCH($D343, 'Drugs properties'!$A:$A, 0), 0)), 6, 4, TRUE, "Drugs properties"))</f>
        <v>4</v>
      </c>
      <c r="AU343" s="98" cm="1">
        <f t="array" aca="1" ref="AU343" ca="1">INDIRECT(ADDRESS(CELL("row", INDEX('Drugs properties'!$A:$A, MATCH($D343, 'Drugs properties'!$A:$A, 0), 0)), 7, 4, TRUE, "Drugs properties"))</f>
        <v>3</v>
      </c>
      <c r="AV343" s="98" cm="1">
        <f t="array" aca="1" ref="AV343" ca="1">INDIRECT(ADDRESS(CELL("row", INDEX('Drugs properties'!$A:$A, MATCH($D343, 'Drugs properties'!$A:$A, 0), 0)), 8, 4, TRUE, "Drugs properties"))</f>
        <v>6</v>
      </c>
      <c r="AW343" s="98" cm="1">
        <f t="array" aca="1" ref="AW343" ca="1">INDIRECT(ADDRESS(CELL("row", INDEX('Drugs properties'!$A:$A, MATCH($D343, 'Drugs properties'!$A:$A, 0), 0)), 9, 4, TRUE, "Drugs properties"))</f>
        <v>18</v>
      </c>
      <c r="AX343" s="105" cm="1">
        <f t="array" aca="1" ref="AX343" ca="1">INDIRECT(ADDRESS(CELL("row", INDEX('Drugs properties'!$A:$A, MATCH($D343, 'Drugs properties'!$A:$A, 0), 0)), 11, 4, TRUE, "Drugs properties"))</f>
        <v>4950</v>
      </c>
      <c r="AY343" s="102" cm="1">
        <f t="array" aca="1" ref="AY343" ca="1">INDIRECT(ADDRESS(CELL("row", INDEX('Drugs properties'!$A:$A, MATCH($D343, 'Drugs properties'!$A:$A, 0), 0)), 12, 4, TRUE, "Drugs properties"))</f>
        <v>2201</v>
      </c>
      <c r="AZ343" s="102" cm="1">
        <f t="array" aca="1" ref="AZ343" ca="1">INDIRECT(ADDRESS(CELL("row", INDEX('Drugs properties'!$A:$A, MATCH($D343, 'Drugs properties'!$A:$A, 0), 0)), 13, 4, TRUE, "Drugs properties"))</f>
        <v>357</v>
      </c>
      <c r="BA343" s="109" cm="1">
        <f t="array" aca="1" ref="BA343" ca="1">INDIRECT(ADDRESS(CELL("row", INDEX('Drugs properties'!$A:$A, MATCH($D343, 'Drugs properties'!$A:$A, 0), 0)), 14, 4, TRUE, "Drugs properties"))</f>
        <v>34</v>
      </c>
    </row>
    <row r="344" spans="1:53" s="3" customFormat="1" ht="60" x14ac:dyDescent="0.25">
      <c r="A344" s="15">
        <v>342</v>
      </c>
      <c r="B344" s="15" t="s">
        <v>1541</v>
      </c>
      <c r="C344" s="32">
        <v>10217665</v>
      </c>
      <c r="D344" s="34" t="s">
        <v>1767</v>
      </c>
      <c r="E344" s="16" t="s">
        <v>911</v>
      </c>
      <c r="F344" s="16"/>
      <c r="G344" s="16" t="s">
        <v>26</v>
      </c>
      <c r="H344" s="16" t="s">
        <v>77</v>
      </c>
      <c r="I344" s="16">
        <v>800</v>
      </c>
      <c r="J344" s="16"/>
      <c r="K344" s="16" t="s">
        <v>19</v>
      </c>
      <c r="L344" s="16"/>
      <c r="M344" s="35"/>
      <c r="N344" s="43">
        <v>73</v>
      </c>
      <c r="O344" s="17" t="s">
        <v>96</v>
      </c>
      <c r="P344" s="44" t="s">
        <v>1542</v>
      </c>
      <c r="Q344" s="49"/>
      <c r="R344" s="18"/>
      <c r="S344" s="18"/>
      <c r="T344" s="50"/>
      <c r="U344" s="55" t="s">
        <v>323</v>
      </c>
      <c r="V344" s="19"/>
      <c r="W344" s="56"/>
      <c r="X344" s="61"/>
      <c r="Y344" s="20"/>
      <c r="Z344" s="20">
        <v>5600</v>
      </c>
      <c r="AA344" s="20"/>
      <c r="AB344" s="20"/>
      <c r="AC344" s="20"/>
      <c r="AD344" s="20" t="s">
        <v>73</v>
      </c>
      <c r="AE344" s="20"/>
      <c r="AF344" s="20"/>
      <c r="AG344" s="20"/>
      <c r="AH344" s="20"/>
      <c r="AI344" s="20" t="s">
        <v>73</v>
      </c>
      <c r="AJ344" s="62" t="s">
        <v>73</v>
      </c>
      <c r="AK344" s="67" t="s">
        <v>1544</v>
      </c>
      <c r="AL344" s="21"/>
      <c r="AM344" s="21" t="s">
        <v>1543</v>
      </c>
      <c r="AN344" s="68"/>
      <c r="AO344" s="72" t="s">
        <v>1545</v>
      </c>
      <c r="AP344" s="98" t="str" cm="1">
        <f t="array" aca="1" ref="AP344" ca="1">INDIRECT(ADDRESS(CELL("row", INDEX('Drugs properties'!$A:$A, MATCH($D344, 'Drugs properties'!$A:$A, 0), 0)), 2, 4, TRUE, "Drugs properties"))</f>
        <v>CCN(CC)CCNC(=O)C1=CC=C(C=C1)N</v>
      </c>
      <c r="AQ344" s="98" cm="1">
        <f t="array" aca="1" ref="AQ344" ca="1">INDIRECT(ADDRESS(CELL("row", INDEX('Drugs properties'!$A:$A, MATCH($D344, 'Drugs properties'!$A:$A, 0), 0)), 3, 4, TRUE, "Drugs properties"))</f>
        <v>235.33</v>
      </c>
      <c r="AR344" s="98" cm="1">
        <f t="array" aca="1" ref="AR344" ca="1">INDIRECT(ADDRESS(CELL("row", INDEX('Drugs properties'!$A:$A, MATCH($D344, 'Drugs properties'!$A:$A, 0), 0)), 4, 4, TRUE, "Drugs properties"))</f>
        <v>58.36</v>
      </c>
      <c r="AS344" s="98" cm="1">
        <f t="array" aca="1" ref="AS344" ca="1">INDIRECT(ADDRESS(CELL("row", INDEX('Drugs properties'!$A:$A, MATCH($D344, 'Drugs properties'!$A:$A, 0), 0)), 5, 4, TRUE, "Drugs properties"))</f>
        <v>1.49</v>
      </c>
      <c r="AT344" s="98" cm="1">
        <f t="array" aca="1" ref="AT344" ca="1">INDIRECT(ADDRESS(CELL("row", INDEX('Drugs properties'!$A:$A, MATCH($D344, 'Drugs properties'!$A:$A, 0), 0)), 6, 4, TRUE, "Drugs properties"))</f>
        <v>2</v>
      </c>
      <c r="AU344" s="98" cm="1">
        <f t="array" aca="1" ref="AU344" ca="1">INDIRECT(ADDRESS(CELL("row", INDEX('Drugs properties'!$A:$A, MATCH($D344, 'Drugs properties'!$A:$A, 0), 0)), 7, 4, TRUE, "Drugs properties"))</f>
        <v>2</v>
      </c>
      <c r="AV344" s="98" cm="1">
        <f t="array" aca="1" ref="AV344" ca="1">INDIRECT(ADDRESS(CELL("row", INDEX('Drugs properties'!$A:$A, MATCH($D344, 'Drugs properties'!$A:$A, 0), 0)), 8, 4, TRUE, "Drugs properties"))</f>
        <v>7</v>
      </c>
      <c r="AW344" s="98" cm="1">
        <f t="array" aca="1" ref="AW344" ca="1">INDIRECT(ADDRESS(CELL("row", INDEX('Drugs properties'!$A:$A, MATCH($D344, 'Drugs properties'!$A:$A, 0), 0)), 9, 4, TRUE, "Drugs properties"))</f>
        <v>17</v>
      </c>
      <c r="AX344" s="105" cm="1">
        <f t="array" aca="1" ref="AX344" ca="1">INDIRECT(ADDRESS(CELL("row", INDEX('Drugs properties'!$A:$A, MATCH($D344, 'Drugs properties'!$A:$A, 0), 0)), 11, 4, TRUE, "Drugs properties"))</f>
        <v>2042</v>
      </c>
      <c r="AY344" s="102" cm="1">
        <f t="array" aca="1" ref="AY344" ca="1">INDIRECT(ADDRESS(CELL("row", INDEX('Drugs properties'!$A:$A, MATCH($D344, 'Drugs properties'!$A:$A, 0), 0)), 12, 4, TRUE, "Drugs properties"))</f>
        <v>355</v>
      </c>
      <c r="AZ344" s="102" cm="1">
        <f t="array" aca="1" ref="AZ344" ca="1">INDIRECT(ADDRESS(CELL("row", INDEX('Drugs properties'!$A:$A, MATCH($D344, 'Drugs properties'!$A:$A, 0), 0)), 13, 4, TRUE, "Drugs properties"))</f>
        <v>31</v>
      </c>
      <c r="BA344" s="109" cm="1">
        <f t="array" aca="1" ref="BA344" ca="1">INDIRECT(ADDRESS(CELL("row", INDEX('Drugs properties'!$A:$A, MATCH($D344, 'Drugs properties'!$A:$A, 0), 0)), 14, 4, TRUE, "Drugs properties"))</f>
        <v>0</v>
      </c>
    </row>
    <row r="345" spans="1:53" s="3" customFormat="1" ht="45" x14ac:dyDescent="0.25">
      <c r="A345" s="15">
        <v>343</v>
      </c>
      <c r="B345" s="15" t="s">
        <v>1546</v>
      </c>
      <c r="C345" s="32">
        <v>30896264</v>
      </c>
      <c r="D345" s="34" t="s">
        <v>71</v>
      </c>
      <c r="E345" s="16">
        <v>15300</v>
      </c>
      <c r="F345" s="16" t="s">
        <v>3116</v>
      </c>
      <c r="G345" s="16"/>
      <c r="H345" s="16"/>
      <c r="I345" s="16"/>
      <c r="J345" s="16"/>
      <c r="K345" s="16"/>
      <c r="L345" s="16" t="s">
        <v>89</v>
      </c>
      <c r="M345" s="35"/>
      <c r="N345" s="43">
        <v>46</v>
      </c>
      <c r="O345" s="17" t="s">
        <v>100</v>
      </c>
      <c r="P345" s="44"/>
      <c r="Q345" s="49"/>
      <c r="R345" s="18"/>
      <c r="S345" s="18"/>
      <c r="T345" s="50"/>
      <c r="U345" s="55"/>
      <c r="V345" s="19"/>
      <c r="W345" s="56">
        <v>660</v>
      </c>
      <c r="X345" s="61"/>
      <c r="Y345" s="20"/>
      <c r="Z345" s="20">
        <v>6387</v>
      </c>
      <c r="AA345" s="20" t="s">
        <v>2126</v>
      </c>
      <c r="AB345" s="20"/>
      <c r="AC345" s="20" t="s">
        <v>73</v>
      </c>
      <c r="AD345" s="20" t="s">
        <v>73</v>
      </c>
      <c r="AE345" s="20" t="s">
        <v>73</v>
      </c>
      <c r="AF345" s="20"/>
      <c r="AG345" s="20"/>
      <c r="AH345" s="20"/>
      <c r="AI345" s="20"/>
      <c r="AJ345" s="62"/>
      <c r="AK345" s="67" t="s">
        <v>1547</v>
      </c>
      <c r="AL345" s="21"/>
      <c r="AM345" s="81" t="s">
        <v>1548</v>
      </c>
      <c r="AN345" s="68" t="s">
        <v>1549</v>
      </c>
      <c r="AO345" s="72"/>
      <c r="AP345" s="98" t="str" cm="1">
        <f t="array" aca="1" ref="AP345" ca="1">INDIRECT(ADDRESS(CELL("row", INDEX('Drugs properties'!$A:$A, MATCH($D345, 'Drugs properties'!$A:$A, 0), 0)), 2, 4, TRUE, "Drugs properties"))</f>
        <v>CCC1=CC=C(C=C1)C(=O)C(C)CN2CCCCC2</v>
      </c>
      <c r="AQ345" s="98" cm="1">
        <f t="array" aca="1" ref="AQ345" ca="1">INDIRECT(ADDRESS(CELL("row", INDEX('Drugs properties'!$A:$A, MATCH($D345, 'Drugs properties'!$A:$A, 0), 0)), 3, 4, TRUE, "Drugs properties"))</f>
        <v>259.39</v>
      </c>
      <c r="AR345" s="98" cm="1">
        <f t="array" aca="1" ref="AR345" ca="1">INDIRECT(ADDRESS(CELL("row", INDEX('Drugs properties'!$A:$A, MATCH($D345, 'Drugs properties'!$A:$A, 0), 0)), 4, 4, TRUE, "Drugs properties"))</f>
        <v>20.309999999999999</v>
      </c>
      <c r="AS345" s="98" cm="1">
        <f t="array" aca="1" ref="AS345" ca="1">INDIRECT(ADDRESS(CELL("row", INDEX('Drugs properties'!$A:$A, MATCH($D345, 'Drugs properties'!$A:$A, 0), 0)), 5, 4, TRUE, "Drugs properties"))</f>
        <v>3.54</v>
      </c>
      <c r="AT345" s="98" cm="1">
        <f t="array" aca="1" ref="AT345" ca="1">INDIRECT(ADDRESS(CELL("row", INDEX('Drugs properties'!$A:$A, MATCH($D345, 'Drugs properties'!$A:$A, 0), 0)), 6, 4, TRUE, "Drugs properties"))</f>
        <v>2</v>
      </c>
      <c r="AU345" s="98" cm="1">
        <f t="array" aca="1" ref="AU345" ca="1">INDIRECT(ADDRESS(CELL("row", INDEX('Drugs properties'!$A:$A, MATCH($D345, 'Drugs properties'!$A:$A, 0), 0)), 7, 4, TRUE, "Drugs properties"))</f>
        <v>0</v>
      </c>
      <c r="AV345" s="98" cm="1">
        <f t="array" aca="1" ref="AV345" ca="1">INDIRECT(ADDRESS(CELL("row", INDEX('Drugs properties'!$A:$A, MATCH($D345, 'Drugs properties'!$A:$A, 0), 0)), 8, 4, TRUE, "Drugs properties"))</f>
        <v>5</v>
      </c>
      <c r="AW345" s="98" cm="1">
        <f t="array" aca="1" ref="AW345" ca="1">INDIRECT(ADDRESS(CELL("row", INDEX('Drugs properties'!$A:$A, MATCH($D345, 'Drugs properties'!$A:$A, 0), 0)), 9, 4, TRUE, "Drugs properties"))</f>
        <v>19</v>
      </c>
      <c r="AX345" s="105" cm="1">
        <f t="array" aca="1" ref="AX345" ca="1">INDIRECT(ADDRESS(CELL("row", INDEX('Drugs properties'!$A:$A, MATCH($D345, 'Drugs properties'!$A:$A, 0), 0)), 11, 4, TRUE, "Drugs properties"))</f>
        <v>210</v>
      </c>
      <c r="AY345" s="102" cm="1">
        <f t="array" aca="1" ref="AY345" ca="1">INDIRECT(ADDRESS(CELL("row", INDEX('Drugs properties'!$A:$A, MATCH($D345, 'Drugs properties'!$A:$A, 0), 0)), 12, 4, TRUE, "Drugs properties"))</f>
        <v>25</v>
      </c>
      <c r="AZ345" s="102" cm="1">
        <f t="array" aca="1" ref="AZ345" ca="1">INDIRECT(ADDRESS(CELL("row", INDEX('Drugs properties'!$A:$A, MATCH($D345, 'Drugs properties'!$A:$A, 0), 0)), 13, 4, TRUE, "Drugs properties"))</f>
        <v>5</v>
      </c>
      <c r="BA345" s="109" cm="1">
        <f t="array" aca="1" ref="BA345" ca="1">INDIRECT(ADDRESS(CELL("row", INDEX('Drugs properties'!$A:$A, MATCH($D345, 'Drugs properties'!$A:$A, 0), 0)), 14, 4, TRUE, "Drugs properties"))</f>
        <v>0</v>
      </c>
    </row>
    <row r="346" spans="1:53" s="3" customFormat="1" ht="60" x14ac:dyDescent="0.25">
      <c r="A346" s="15">
        <v>344</v>
      </c>
      <c r="B346" s="15" t="s">
        <v>1550</v>
      </c>
      <c r="C346" s="32">
        <v>16386810</v>
      </c>
      <c r="D346" s="34" t="s">
        <v>1775</v>
      </c>
      <c r="E346" s="16" t="s">
        <v>911</v>
      </c>
      <c r="F346" s="16"/>
      <c r="G346" s="16" t="s">
        <v>26</v>
      </c>
      <c r="H346" s="16" t="s">
        <v>1552</v>
      </c>
      <c r="I346" s="16"/>
      <c r="J346" s="16"/>
      <c r="K346" s="16" t="s">
        <v>1553</v>
      </c>
      <c r="L346" s="16"/>
      <c r="M346" s="35"/>
      <c r="N346" s="43">
        <v>22</v>
      </c>
      <c r="O346" s="17" t="s">
        <v>96</v>
      </c>
      <c r="P346" s="44" t="s">
        <v>1551</v>
      </c>
      <c r="Q346" s="49"/>
      <c r="R346" s="18"/>
      <c r="S346" s="18"/>
      <c r="T346" s="50"/>
      <c r="U346" s="55"/>
      <c r="V346" s="19">
        <v>640</v>
      </c>
      <c r="W346" s="56">
        <v>695</v>
      </c>
      <c r="X346" s="61"/>
      <c r="Y346" s="20"/>
      <c r="Z346" s="20"/>
      <c r="AA346" s="20"/>
      <c r="AB346" s="20"/>
      <c r="AC346" s="20" t="s">
        <v>2188</v>
      </c>
      <c r="AD346" s="20" t="s">
        <v>3446</v>
      </c>
      <c r="AE346" s="20"/>
      <c r="AF346" s="20"/>
      <c r="AG346" s="20"/>
      <c r="AH346" s="20"/>
      <c r="AI346" s="20"/>
      <c r="AJ346" s="62"/>
      <c r="AK346" s="67" t="s">
        <v>1555</v>
      </c>
      <c r="AL346" s="21"/>
      <c r="AM346" s="21"/>
      <c r="AN346" s="68"/>
      <c r="AO346" s="72" t="s">
        <v>1554</v>
      </c>
      <c r="AP346" s="100" t="str" cm="1">
        <f t="array" aca="1" ref="AP346" ca="1">INDIRECT(ADDRESS(CELL("row", INDEX('Drugs properties'!$A:$A, MATCH($D346, 'Drugs properties'!$A:$A, 0), 0)), 2, 4, TRUE, "Drugs properties"))</f>
        <v>C1CC1N2C=C(C(=O)C3=CC(=C(C=C32)N4CCNCC4)F)C(=O)O</v>
      </c>
      <c r="AQ346" s="98" cm="1">
        <f t="array" aca="1" ref="AQ346" ca="1">INDIRECT(ADDRESS(CELL("row", INDEX('Drugs properties'!$A:$A, MATCH($D346, 'Drugs properties'!$A:$A, 0), 0)), 3, 4, TRUE, "Drugs properties"))</f>
        <v>331.34</v>
      </c>
      <c r="AR346" s="98" cm="1">
        <f t="array" aca="1" ref="AR346" ca="1">INDIRECT(ADDRESS(CELL("row", INDEX('Drugs properties'!$A:$A, MATCH($D346, 'Drugs properties'!$A:$A, 0), 0)), 4, 4, TRUE, "Drugs properties"))</f>
        <v>74.569999999999993</v>
      </c>
      <c r="AS346" s="98" cm="1">
        <f t="array" aca="1" ref="AS346" ca="1">INDIRECT(ADDRESS(CELL("row", INDEX('Drugs properties'!$A:$A, MATCH($D346, 'Drugs properties'!$A:$A, 0), 0)), 5, 4, TRUE, "Drugs properties"))</f>
        <v>1.1000000000000001</v>
      </c>
      <c r="AT346" s="98" cm="1">
        <f t="array" aca="1" ref="AT346" ca="1">INDIRECT(ADDRESS(CELL("row", INDEX('Drugs properties'!$A:$A, MATCH($D346, 'Drugs properties'!$A:$A, 0), 0)), 6, 4, TRUE, "Drugs properties"))</f>
        <v>5</v>
      </c>
      <c r="AU346" s="98" cm="1">
        <f t="array" aca="1" ref="AU346" ca="1">INDIRECT(ADDRESS(CELL("row", INDEX('Drugs properties'!$A:$A, MATCH($D346, 'Drugs properties'!$A:$A, 0), 0)), 7, 4, TRUE, "Drugs properties"))</f>
        <v>2</v>
      </c>
      <c r="AV346" s="98" cm="1">
        <f t="array" aca="1" ref="AV346" ca="1">INDIRECT(ADDRESS(CELL("row", INDEX('Drugs properties'!$A:$A, MATCH($D346, 'Drugs properties'!$A:$A, 0), 0)), 8, 4, TRUE, "Drugs properties"))</f>
        <v>3</v>
      </c>
      <c r="AW346" s="98" cm="1">
        <f t="array" aca="1" ref="AW346" ca="1">INDIRECT(ADDRESS(CELL("row", INDEX('Drugs properties'!$A:$A, MATCH($D346, 'Drugs properties'!$A:$A, 0), 0)), 9, 4, TRUE, "Drugs properties"))</f>
        <v>24</v>
      </c>
      <c r="AX346" s="105" cm="1">
        <f t="array" aca="1" ref="AX346" ca="1">INDIRECT(ADDRESS(CELL("row", INDEX('Drugs properties'!$A:$A, MATCH($D346, 'Drugs properties'!$A:$A, 0), 0)), 11, 4, TRUE, "Drugs properties"))</f>
        <v>31446</v>
      </c>
      <c r="AY346" s="102" cm="1">
        <f t="array" aca="1" ref="AY346" ca="1">INDIRECT(ADDRESS(CELL("row", INDEX('Drugs properties'!$A:$A, MATCH($D346, 'Drugs properties'!$A:$A, 0), 0)), 12, 4, TRUE, "Drugs properties"))</f>
        <v>2742</v>
      </c>
      <c r="AZ346" s="102" cm="1">
        <f t="array" aca="1" ref="AZ346" ca="1">INDIRECT(ADDRESS(CELL("row", INDEX('Drugs properties'!$A:$A, MATCH($D346, 'Drugs properties'!$A:$A, 0), 0)), 13, 4, TRUE, "Drugs properties"))</f>
        <v>190</v>
      </c>
      <c r="BA346" s="109" cm="1">
        <f t="array" aca="1" ref="BA346" ca="1">INDIRECT(ADDRESS(CELL("row", INDEX('Drugs properties'!$A:$A, MATCH($D346, 'Drugs properties'!$A:$A, 0), 0)), 14, 4, TRUE, "Drugs properties"))</f>
        <v>4</v>
      </c>
    </row>
    <row r="347" spans="1:53" s="3" customFormat="1" ht="240" x14ac:dyDescent="0.25">
      <c r="A347" s="15">
        <v>345</v>
      </c>
      <c r="B347" s="15" t="s">
        <v>1556</v>
      </c>
      <c r="C347" s="32">
        <v>32921663</v>
      </c>
      <c r="D347" s="34" t="s">
        <v>1783</v>
      </c>
      <c r="E347" s="16">
        <v>10</v>
      </c>
      <c r="F347" s="16" t="s">
        <v>3074</v>
      </c>
      <c r="G347" s="16"/>
      <c r="H347" s="16"/>
      <c r="I347" s="16"/>
      <c r="J347" s="16"/>
      <c r="K347" s="16"/>
      <c r="L347" s="16"/>
      <c r="M347" s="35"/>
      <c r="N347" s="43">
        <v>48</v>
      </c>
      <c r="O347" s="17" t="s">
        <v>96</v>
      </c>
      <c r="P347" s="44" t="s">
        <v>1557</v>
      </c>
      <c r="Q347" s="49" t="s">
        <v>1559</v>
      </c>
      <c r="R347" s="18">
        <v>91</v>
      </c>
      <c r="S347" s="18"/>
      <c r="T347" s="50"/>
      <c r="U347" s="55" t="s">
        <v>1565</v>
      </c>
      <c r="V347" s="19" t="s">
        <v>1560</v>
      </c>
      <c r="W347" s="56" t="s">
        <v>1561</v>
      </c>
      <c r="X347" s="61"/>
      <c r="Y347" s="20"/>
      <c r="Z347" s="20"/>
      <c r="AA347" s="20"/>
      <c r="AB347" s="20">
        <v>138</v>
      </c>
      <c r="AC347" s="20">
        <v>3.23</v>
      </c>
      <c r="AD347" s="20"/>
      <c r="AE347" s="20"/>
      <c r="AF347" s="20">
        <v>97</v>
      </c>
      <c r="AG347" s="20"/>
      <c r="AH347" s="20"/>
      <c r="AI347" s="20">
        <v>14.9</v>
      </c>
      <c r="AJ347" s="62">
        <v>1.03</v>
      </c>
      <c r="AK347" s="67" t="s">
        <v>1562</v>
      </c>
      <c r="AL347" s="21">
        <v>82</v>
      </c>
      <c r="AM347" s="81" t="s">
        <v>1566</v>
      </c>
      <c r="AN347" s="68"/>
      <c r="AO347" s="72" t="s">
        <v>1558</v>
      </c>
      <c r="AP347" s="98" t="str" cm="1">
        <f t="array" aca="1" ref="AP347" ca="1">INDIRECT(ADDRESS(CELL("row", INDEX('Drugs properties'!$A:$A, MATCH($D347, 'Drugs properties'!$A:$A, 0), 0)), 2, 4, TRUE, "Drugs properties"))</f>
        <v>CN(CCCN1CCC2=CC(=C(C=C2CC1=O)OC)OC)CC3CC4=CC(=C(C=C34)OC)OC</v>
      </c>
      <c r="AQ347" s="98" cm="1">
        <f t="array" aca="1" ref="AQ347" ca="1">INDIRECT(ADDRESS(CELL("row", INDEX('Drugs properties'!$A:$A, MATCH($D347, 'Drugs properties'!$A:$A, 0), 0)), 3, 4, TRUE, "Drugs properties"))</f>
        <v>468.59</v>
      </c>
      <c r="AR347" s="98" cm="1">
        <f t="array" aca="1" ref="AR347" ca="1">INDIRECT(ADDRESS(CELL("row", INDEX('Drugs properties'!$A:$A, MATCH($D347, 'Drugs properties'!$A:$A, 0), 0)), 4, 4, TRUE, "Drugs properties"))</f>
        <v>60.47</v>
      </c>
      <c r="AS347" s="98" cm="1">
        <f t="array" aca="1" ref="AS347" ca="1">INDIRECT(ADDRESS(CELL("row", INDEX('Drugs properties'!$A:$A, MATCH($D347, 'Drugs properties'!$A:$A, 0), 0)), 5, 4, TRUE, "Drugs properties"))</f>
        <v>3.37</v>
      </c>
      <c r="AT347" s="98" cm="1">
        <f t="array" aca="1" ref="AT347" ca="1">INDIRECT(ADDRESS(CELL("row", INDEX('Drugs properties'!$A:$A, MATCH($D347, 'Drugs properties'!$A:$A, 0), 0)), 6, 4, TRUE, "Drugs properties"))</f>
        <v>6</v>
      </c>
      <c r="AU347" s="98" cm="1">
        <f t="array" aca="1" ref="AU347" ca="1">INDIRECT(ADDRESS(CELL("row", INDEX('Drugs properties'!$A:$A, MATCH($D347, 'Drugs properties'!$A:$A, 0), 0)), 7, 4, TRUE, "Drugs properties"))</f>
        <v>0</v>
      </c>
      <c r="AV347" s="98" cm="1">
        <f t="array" aca="1" ref="AV347" ca="1">INDIRECT(ADDRESS(CELL("row", INDEX('Drugs properties'!$A:$A, MATCH($D347, 'Drugs properties'!$A:$A, 0), 0)), 8, 4, TRUE, "Drugs properties"))</f>
        <v>10</v>
      </c>
      <c r="AW347" s="98" cm="1">
        <f t="array" aca="1" ref="AW347" ca="1">INDIRECT(ADDRESS(CELL("row", INDEX('Drugs properties'!$A:$A, MATCH($D347, 'Drugs properties'!$A:$A, 0), 0)), 9, 4, TRUE, "Drugs properties"))</f>
        <v>34</v>
      </c>
      <c r="AX347" s="105" cm="1">
        <f t="array" aca="1" ref="AX347" ca="1">INDIRECT(ADDRESS(CELL("row", INDEX('Drugs properties'!$A:$A, MATCH($D347, 'Drugs properties'!$A:$A, 0), 0)), 11, 4, TRUE, "Drugs properties"))</f>
        <v>3445</v>
      </c>
      <c r="AY347" s="102" cm="1">
        <f t="array" aca="1" ref="AY347" ca="1">INDIRECT(ADDRESS(CELL("row", INDEX('Drugs properties'!$A:$A, MATCH($D347, 'Drugs properties'!$A:$A, 0), 0)), 12, 4, TRUE, "Drugs properties"))</f>
        <v>1074</v>
      </c>
      <c r="AZ347" s="102" cm="1">
        <f t="array" aca="1" ref="AZ347" ca="1">INDIRECT(ADDRESS(CELL("row", INDEX('Drugs properties'!$A:$A, MATCH($D347, 'Drugs properties'!$A:$A, 0), 0)), 13, 4, TRUE, "Drugs properties"))</f>
        <v>89</v>
      </c>
      <c r="BA347" s="109" cm="1">
        <f t="array" aca="1" ref="BA347" ca="1">INDIRECT(ADDRESS(CELL("row", INDEX('Drugs properties'!$A:$A, MATCH($D347, 'Drugs properties'!$A:$A, 0), 0)), 14, 4, TRUE, "Drugs properties"))</f>
        <v>12</v>
      </c>
    </row>
    <row r="348" spans="1:53" s="3" customFormat="1" ht="75" x14ac:dyDescent="0.25">
      <c r="A348" s="15">
        <v>346</v>
      </c>
      <c r="B348" s="15" t="s">
        <v>1556</v>
      </c>
      <c r="C348" s="32">
        <v>32921663</v>
      </c>
      <c r="D348" s="34" t="s">
        <v>1783</v>
      </c>
      <c r="E348" s="16">
        <v>10</v>
      </c>
      <c r="F348" s="16"/>
      <c r="G348" s="16"/>
      <c r="H348" s="16" t="s">
        <v>1564</v>
      </c>
      <c r="I348" s="16" t="s">
        <v>2189</v>
      </c>
      <c r="J348" s="16"/>
      <c r="K348" s="16" t="s">
        <v>19</v>
      </c>
      <c r="L348" s="16"/>
      <c r="M348" s="35"/>
      <c r="N348" s="43">
        <v>51</v>
      </c>
      <c r="O348" s="17" t="s">
        <v>96</v>
      </c>
      <c r="P348" s="44" t="s">
        <v>1563</v>
      </c>
      <c r="Q348" s="49"/>
      <c r="R348" s="18"/>
      <c r="S348" s="18"/>
      <c r="T348" s="50"/>
      <c r="U348" s="55">
        <v>130</v>
      </c>
      <c r="V348" s="19">
        <v>766</v>
      </c>
      <c r="W348" s="56">
        <v>790</v>
      </c>
      <c r="X348" s="61"/>
      <c r="Y348" s="20"/>
      <c r="Z348" s="20"/>
      <c r="AA348" s="20"/>
      <c r="AB348" s="20">
        <v>135</v>
      </c>
      <c r="AC348" s="20">
        <v>4.6100000000000003</v>
      </c>
      <c r="AD348" s="20"/>
      <c r="AE348" s="20"/>
      <c r="AF348" s="20">
        <v>98</v>
      </c>
      <c r="AG348" s="20"/>
      <c r="AH348" s="20"/>
      <c r="AI348" s="20">
        <v>26.6</v>
      </c>
      <c r="AJ348" s="62">
        <v>1.47</v>
      </c>
      <c r="AK348" s="67" t="s">
        <v>1568</v>
      </c>
      <c r="AL348" s="21">
        <v>146</v>
      </c>
      <c r="AM348" s="21" t="s">
        <v>1567</v>
      </c>
      <c r="AN348" s="68"/>
      <c r="AO348" s="72"/>
      <c r="AP348" s="100" t="str" cm="1">
        <f t="array" aca="1" ref="AP348" ca="1">INDIRECT(ADDRESS(CELL("row", INDEX('Drugs properties'!$A:$A, MATCH($D348, 'Drugs properties'!$A:$A, 0), 0)), 2, 4, TRUE, "Drugs properties"))</f>
        <v>CN(CCCN1CCC2=CC(=C(C=C2CC1=O)OC)OC)CC3CC4=CC(=C(C=C34)OC)OC</v>
      </c>
      <c r="AQ348" s="98" cm="1">
        <f t="array" aca="1" ref="AQ348" ca="1">INDIRECT(ADDRESS(CELL("row", INDEX('Drugs properties'!$A:$A, MATCH($D348, 'Drugs properties'!$A:$A, 0), 0)), 3, 4, TRUE, "Drugs properties"))</f>
        <v>468.59</v>
      </c>
      <c r="AR348" s="98" cm="1">
        <f t="array" aca="1" ref="AR348" ca="1">INDIRECT(ADDRESS(CELL("row", INDEX('Drugs properties'!$A:$A, MATCH($D348, 'Drugs properties'!$A:$A, 0), 0)), 4, 4, TRUE, "Drugs properties"))</f>
        <v>60.47</v>
      </c>
      <c r="AS348" s="98" cm="1">
        <f t="array" aca="1" ref="AS348" ca="1">INDIRECT(ADDRESS(CELL("row", INDEX('Drugs properties'!$A:$A, MATCH($D348, 'Drugs properties'!$A:$A, 0), 0)), 5, 4, TRUE, "Drugs properties"))</f>
        <v>3.37</v>
      </c>
      <c r="AT348" s="98" cm="1">
        <f t="array" aca="1" ref="AT348" ca="1">INDIRECT(ADDRESS(CELL("row", INDEX('Drugs properties'!$A:$A, MATCH($D348, 'Drugs properties'!$A:$A, 0), 0)), 6, 4, TRUE, "Drugs properties"))</f>
        <v>6</v>
      </c>
      <c r="AU348" s="98" cm="1">
        <f t="array" aca="1" ref="AU348" ca="1">INDIRECT(ADDRESS(CELL("row", INDEX('Drugs properties'!$A:$A, MATCH($D348, 'Drugs properties'!$A:$A, 0), 0)), 7, 4, TRUE, "Drugs properties"))</f>
        <v>0</v>
      </c>
      <c r="AV348" s="98" cm="1">
        <f t="array" aca="1" ref="AV348" ca="1">INDIRECT(ADDRESS(CELL("row", INDEX('Drugs properties'!$A:$A, MATCH($D348, 'Drugs properties'!$A:$A, 0), 0)), 8, 4, TRUE, "Drugs properties"))</f>
        <v>10</v>
      </c>
      <c r="AW348" s="98" cm="1">
        <f t="array" aca="1" ref="AW348" ca="1">INDIRECT(ADDRESS(CELL("row", INDEX('Drugs properties'!$A:$A, MATCH($D348, 'Drugs properties'!$A:$A, 0), 0)), 9, 4, TRUE, "Drugs properties"))</f>
        <v>34</v>
      </c>
      <c r="AX348" s="105" cm="1">
        <f t="array" aca="1" ref="AX348" ca="1">INDIRECT(ADDRESS(CELL("row", INDEX('Drugs properties'!$A:$A, MATCH($D348, 'Drugs properties'!$A:$A, 0), 0)), 11, 4, TRUE, "Drugs properties"))</f>
        <v>3445</v>
      </c>
      <c r="AY348" s="102" cm="1">
        <f t="array" aca="1" ref="AY348" ca="1">INDIRECT(ADDRESS(CELL("row", INDEX('Drugs properties'!$A:$A, MATCH($D348, 'Drugs properties'!$A:$A, 0), 0)), 12, 4, TRUE, "Drugs properties"))</f>
        <v>1074</v>
      </c>
      <c r="AZ348" s="102" cm="1">
        <f t="array" aca="1" ref="AZ348" ca="1">INDIRECT(ADDRESS(CELL("row", INDEX('Drugs properties'!$A:$A, MATCH($D348, 'Drugs properties'!$A:$A, 0), 0)), 13, 4, TRUE, "Drugs properties"))</f>
        <v>89</v>
      </c>
      <c r="BA348" s="109" cm="1">
        <f t="array" aca="1" ref="BA348" ca="1">INDIRECT(ADDRESS(CELL("row", INDEX('Drugs properties'!$A:$A, MATCH($D348, 'Drugs properties'!$A:$A, 0), 0)), 14, 4, TRUE, "Drugs properties"))</f>
        <v>12</v>
      </c>
    </row>
    <row r="349" spans="1:53" s="3" customFormat="1" ht="75" x14ac:dyDescent="0.25">
      <c r="A349" s="15">
        <v>347</v>
      </c>
      <c r="B349" s="15" t="s">
        <v>1569</v>
      </c>
      <c r="C349" s="32">
        <v>9266902</v>
      </c>
      <c r="D349" s="34" t="s">
        <v>53</v>
      </c>
      <c r="E349" s="16" t="s">
        <v>911</v>
      </c>
      <c r="F349" s="16"/>
      <c r="G349" s="16" t="s">
        <v>19</v>
      </c>
      <c r="H349" s="16"/>
      <c r="I349" s="16"/>
      <c r="J349" s="16"/>
      <c r="K349" s="16"/>
      <c r="L349" s="16"/>
      <c r="M349" s="35"/>
      <c r="N349" s="43">
        <v>35</v>
      </c>
      <c r="O349" s="17" t="s">
        <v>100</v>
      </c>
      <c r="P349" s="44" t="s">
        <v>1570</v>
      </c>
      <c r="Q349" s="49"/>
      <c r="R349" s="18"/>
      <c r="S349" s="18"/>
      <c r="T349" s="50"/>
      <c r="U349" s="55"/>
      <c r="V349" s="19"/>
      <c r="W349" s="56">
        <v>600</v>
      </c>
      <c r="X349" s="61"/>
      <c r="Y349" s="20"/>
      <c r="Z349" s="20"/>
      <c r="AA349" s="20"/>
      <c r="AB349" s="20"/>
      <c r="AC349" s="20"/>
      <c r="AD349" s="20"/>
      <c r="AE349" s="20"/>
      <c r="AF349" s="20"/>
      <c r="AG349" s="20"/>
      <c r="AH349" s="20"/>
      <c r="AI349" s="20"/>
      <c r="AJ349" s="62"/>
      <c r="AK349" s="67" t="s">
        <v>1571</v>
      </c>
      <c r="AL349" s="21"/>
      <c r="AM349" s="81" t="s">
        <v>859</v>
      </c>
      <c r="AN349" s="68"/>
      <c r="AO349" s="72" t="s">
        <v>1572</v>
      </c>
      <c r="AP349" s="98" t="str" cm="1">
        <f t="array" aca="1" ref="AP349" ca="1">INDIRECT(ADDRESS(CELL("row", INDEX('Drugs properties'!$A:$A, MATCH($D349, 'Drugs properties'!$A:$A, 0), 0)), 2, 4, TRUE, "Drugs properties"))</f>
        <v>CC(C)NCC(C1=CC=C(C=C1)NS(=O)(=O)C)O</v>
      </c>
      <c r="AQ349" s="98" cm="1">
        <f t="array" aca="1" ref="AQ349" ca="1">INDIRECT(ADDRESS(CELL("row", INDEX('Drugs properties'!$A:$A, MATCH($D349, 'Drugs properties'!$A:$A, 0), 0)), 3, 4, TRUE, "Drugs properties"))</f>
        <v>272.36</v>
      </c>
      <c r="AR349" s="98" cm="1">
        <f t="array" aca="1" ref="AR349" ca="1">INDIRECT(ADDRESS(CELL("row", INDEX('Drugs properties'!$A:$A, MATCH($D349, 'Drugs properties'!$A:$A, 0), 0)), 4, 4, TRUE, "Drugs properties"))</f>
        <v>86.81</v>
      </c>
      <c r="AS349" s="98" cm="1">
        <f t="array" aca="1" ref="AS349" ca="1">INDIRECT(ADDRESS(CELL("row", INDEX('Drugs properties'!$A:$A, MATCH($D349, 'Drugs properties'!$A:$A, 0), 0)), 5, 4, TRUE, "Drugs properties"))</f>
        <v>1.03</v>
      </c>
      <c r="AT349" s="98" cm="1">
        <f t="array" aca="1" ref="AT349" ca="1">INDIRECT(ADDRESS(CELL("row", INDEX('Drugs properties'!$A:$A, MATCH($D349, 'Drugs properties'!$A:$A, 0), 0)), 6, 4, TRUE, "Drugs properties"))</f>
        <v>4</v>
      </c>
      <c r="AU349" s="98" cm="1">
        <f t="array" aca="1" ref="AU349" ca="1">INDIRECT(ADDRESS(CELL("row", INDEX('Drugs properties'!$A:$A, MATCH($D349, 'Drugs properties'!$A:$A, 0), 0)), 7, 4, TRUE, "Drugs properties"))</f>
        <v>3</v>
      </c>
      <c r="AV349" s="98" cm="1">
        <f t="array" aca="1" ref="AV349" ca="1">INDIRECT(ADDRESS(CELL("row", INDEX('Drugs properties'!$A:$A, MATCH($D349, 'Drugs properties'!$A:$A, 0), 0)), 8, 4, TRUE, "Drugs properties"))</f>
        <v>6</v>
      </c>
      <c r="AW349" s="98" cm="1">
        <f t="array" aca="1" ref="AW349" ca="1">INDIRECT(ADDRESS(CELL("row", INDEX('Drugs properties'!$A:$A, MATCH($D349, 'Drugs properties'!$A:$A, 0), 0)), 9, 4, TRUE, "Drugs properties"))</f>
        <v>18</v>
      </c>
      <c r="AX349" s="105" cm="1">
        <f t="array" aca="1" ref="AX349" ca="1">INDIRECT(ADDRESS(CELL("row", INDEX('Drugs properties'!$A:$A, MATCH($D349, 'Drugs properties'!$A:$A, 0), 0)), 11, 4, TRUE, "Drugs properties"))</f>
        <v>4950</v>
      </c>
      <c r="AY349" s="102" cm="1">
        <f t="array" aca="1" ref="AY349" ca="1">INDIRECT(ADDRESS(CELL("row", INDEX('Drugs properties'!$A:$A, MATCH($D349, 'Drugs properties'!$A:$A, 0), 0)), 12, 4, TRUE, "Drugs properties"))</f>
        <v>2201</v>
      </c>
      <c r="AZ349" s="102" cm="1">
        <f t="array" aca="1" ref="AZ349" ca="1">INDIRECT(ADDRESS(CELL("row", INDEX('Drugs properties'!$A:$A, MATCH($D349, 'Drugs properties'!$A:$A, 0), 0)), 13, 4, TRUE, "Drugs properties"))</f>
        <v>357</v>
      </c>
      <c r="BA349" s="109" cm="1">
        <f t="array" aca="1" ref="BA349" ca="1">INDIRECT(ADDRESS(CELL("row", INDEX('Drugs properties'!$A:$A, MATCH($D349, 'Drugs properties'!$A:$A, 0), 0)), 14, 4, TRUE, "Drugs properties"))</f>
        <v>34</v>
      </c>
    </row>
    <row r="350" spans="1:53" s="3" customFormat="1" ht="150" x14ac:dyDescent="0.25">
      <c r="A350" s="15">
        <v>348</v>
      </c>
      <c r="B350" s="15" t="s">
        <v>1573</v>
      </c>
      <c r="C350" s="32">
        <v>1673626</v>
      </c>
      <c r="D350" s="34" t="s">
        <v>65</v>
      </c>
      <c r="E350" s="16">
        <v>210</v>
      </c>
      <c r="F350" s="16" t="s">
        <v>3116</v>
      </c>
      <c r="G350" s="16" t="s">
        <v>19</v>
      </c>
      <c r="H350" s="16" t="s">
        <v>1574</v>
      </c>
      <c r="I350" s="16">
        <v>1400</v>
      </c>
      <c r="J350" s="16"/>
      <c r="K350" s="16" t="s">
        <v>19</v>
      </c>
      <c r="L350" s="16" t="s">
        <v>89</v>
      </c>
      <c r="M350" s="35"/>
      <c r="N350" s="43">
        <v>48</v>
      </c>
      <c r="O350" s="17" t="s">
        <v>100</v>
      </c>
      <c r="P350" s="44"/>
      <c r="Q350" s="49" t="s">
        <v>259</v>
      </c>
      <c r="R350" s="18"/>
      <c r="S350" s="18"/>
      <c r="T350" s="50"/>
      <c r="U350" s="55"/>
      <c r="V350" s="19">
        <v>640</v>
      </c>
      <c r="W350" s="56">
        <v>630</v>
      </c>
      <c r="X350" s="61"/>
      <c r="Y350" s="20"/>
      <c r="Z350" s="20">
        <f>0.18*1000</f>
        <v>180</v>
      </c>
      <c r="AA350" s="20"/>
      <c r="AB350" s="20">
        <v>139</v>
      </c>
      <c r="AC350" s="20" t="s">
        <v>2190</v>
      </c>
      <c r="AD350" s="20">
        <v>1.1000000000000001</v>
      </c>
      <c r="AE350" s="20">
        <v>2.1</v>
      </c>
      <c r="AF350" s="20"/>
      <c r="AG350" s="20"/>
      <c r="AH350" s="20"/>
      <c r="AI350" s="20"/>
      <c r="AJ350" s="62">
        <v>0.92759999999999998</v>
      </c>
      <c r="AK350" s="67" t="s">
        <v>1575</v>
      </c>
      <c r="AL350" s="21"/>
      <c r="AM350" s="21"/>
      <c r="AN350" s="68" t="s">
        <v>1576</v>
      </c>
      <c r="AO350" s="72"/>
      <c r="AP350" s="100" t="str" cm="1">
        <f t="array" aca="1" ref="AP350" ca="1">INDIRECT(ADDRESS(CELL("row", INDEX('Drugs properties'!$A:$A, MATCH($D350, 'Drugs properties'!$A:$A, 0), 0)), 2, 4, TRUE, "Drugs properties"))</f>
        <v>C1CN(CCC1(C2=CC=C(C=C2)Cl)O)CCCC(=O)C3=CC=C(C=C3)F</v>
      </c>
      <c r="AQ350" s="98" cm="1">
        <f t="array" aca="1" ref="AQ350" ca="1">INDIRECT(ADDRESS(CELL("row", INDEX('Drugs properties'!$A:$A, MATCH($D350, 'Drugs properties'!$A:$A, 0), 0)), 3, 4, TRUE, "Drugs properties"))</f>
        <v>375.86</v>
      </c>
      <c r="AR350" s="98" cm="1">
        <f t="array" aca="1" ref="AR350" ca="1">INDIRECT(ADDRESS(CELL("row", INDEX('Drugs properties'!$A:$A, MATCH($D350, 'Drugs properties'!$A:$A, 0), 0)), 4, 4, TRUE, "Drugs properties"))</f>
        <v>40.54</v>
      </c>
      <c r="AS350" s="98" cm="1">
        <f t="array" aca="1" ref="AS350" ca="1">INDIRECT(ADDRESS(CELL("row", INDEX('Drugs properties'!$A:$A, MATCH($D350, 'Drugs properties'!$A:$A, 0), 0)), 5, 4, TRUE, "Drugs properties"))</f>
        <v>4.22</v>
      </c>
      <c r="AT350" s="98" cm="1">
        <f t="array" aca="1" ref="AT350" ca="1">INDIRECT(ADDRESS(CELL("row", INDEX('Drugs properties'!$A:$A, MATCH($D350, 'Drugs properties'!$A:$A, 0), 0)), 6, 4, TRUE, "Drugs properties"))</f>
        <v>4</v>
      </c>
      <c r="AU350" s="98" cm="1">
        <f t="array" aca="1" ref="AU350" ca="1">INDIRECT(ADDRESS(CELL("row", INDEX('Drugs properties'!$A:$A, MATCH($D350, 'Drugs properties'!$A:$A, 0), 0)), 7, 4, TRUE, "Drugs properties"))</f>
        <v>1</v>
      </c>
      <c r="AV350" s="98" cm="1">
        <f t="array" aca="1" ref="AV350" ca="1">INDIRECT(ADDRESS(CELL("row", INDEX('Drugs properties'!$A:$A, MATCH($D350, 'Drugs properties'!$A:$A, 0), 0)), 8, 4, TRUE, "Drugs properties"))</f>
        <v>6</v>
      </c>
      <c r="AW350" s="98" cm="1">
        <f t="array" aca="1" ref="AW350" ca="1">INDIRECT(ADDRESS(CELL("row", INDEX('Drugs properties'!$A:$A, MATCH($D350, 'Drugs properties'!$A:$A, 0), 0)), 9, 4, TRUE, "Drugs properties"))</f>
        <v>26</v>
      </c>
      <c r="AX350" s="105" cm="1">
        <f t="array" aca="1" ref="AX350" ca="1">INDIRECT(ADDRESS(CELL("row", INDEX('Drugs properties'!$A:$A, MATCH($D350, 'Drugs properties'!$A:$A, 0), 0)), 11, 4, TRUE, "Drugs properties"))</f>
        <v>24265</v>
      </c>
      <c r="AY350" s="102" cm="1">
        <f t="array" aca="1" ref="AY350" ca="1">INDIRECT(ADDRESS(CELL("row", INDEX('Drugs properties'!$A:$A, MATCH($D350, 'Drugs properties'!$A:$A, 0), 0)), 12, 4, TRUE, "Drugs properties"))</f>
        <v>2825</v>
      </c>
      <c r="AZ350" s="102" cm="1">
        <f t="array" aca="1" ref="AZ350" ca="1">INDIRECT(ADDRESS(CELL("row", INDEX('Drugs properties'!$A:$A, MATCH($D350, 'Drugs properties'!$A:$A, 0), 0)), 13, 4, TRUE, "Drugs properties"))</f>
        <v>239</v>
      </c>
      <c r="BA350" s="109" cm="1">
        <f t="array" aca="1" ref="BA350" ca="1">INDIRECT(ADDRESS(CELL("row", INDEX('Drugs properties'!$A:$A, MATCH($D350, 'Drugs properties'!$A:$A, 0), 0)), 14, 4, TRUE, "Drugs properties"))</f>
        <v>35</v>
      </c>
    </row>
    <row r="351" spans="1:53" s="3" customFormat="1" ht="105" x14ac:dyDescent="0.25">
      <c r="A351" s="15">
        <v>349</v>
      </c>
      <c r="B351" s="15" t="s">
        <v>1577</v>
      </c>
      <c r="C351" s="32">
        <v>7815014</v>
      </c>
      <c r="D351" s="34" t="s">
        <v>159</v>
      </c>
      <c r="E351" s="16">
        <v>120</v>
      </c>
      <c r="F351" s="16" t="s">
        <v>1578</v>
      </c>
      <c r="G351" s="16"/>
      <c r="H351" s="16"/>
      <c r="I351" s="16"/>
      <c r="J351" s="16"/>
      <c r="K351" s="16"/>
      <c r="L351" s="16"/>
      <c r="M351" s="35"/>
      <c r="N351" s="43">
        <v>42</v>
      </c>
      <c r="O351" s="17" t="s">
        <v>100</v>
      </c>
      <c r="P351" s="44"/>
      <c r="Q351" s="49" t="s">
        <v>138</v>
      </c>
      <c r="R351" s="18">
        <v>66</v>
      </c>
      <c r="S351" s="18">
        <v>20</v>
      </c>
      <c r="T351" s="50">
        <v>36.799999999999997</v>
      </c>
      <c r="U351" s="55"/>
      <c r="V351" s="19"/>
      <c r="W351" s="56">
        <v>780</v>
      </c>
      <c r="X351" s="61"/>
      <c r="Y351" s="20"/>
      <c r="Z351" s="20"/>
      <c r="AA351" s="20"/>
      <c r="AB351" s="20"/>
      <c r="AC351" s="87" t="s">
        <v>3435</v>
      </c>
      <c r="AD351" s="20">
        <v>0.9052</v>
      </c>
      <c r="AE351" s="20">
        <v>9.1999999999999993</v>
      </c>
      <c r="AF351" s="20"/>
      <c r="AG351" s="20"/>
      <c r="AH351" s="20"/>
      <c r="AI351" s="20"/>
      <c r="AJ351" s="62"/>
      <c r="AK351" s="67" t="s">
        <v>1580</v>
      </c>
      <c r="AL351" s="21"/>
      <c r="AM351" s="81" t="s">
        <v>2206</v>
      </c>
      <c r="AN351" s="68"/>
      <c r="AO351" s="72" t="s">
        <v>1579</v>
      </c>
      <c r="AP351" s="98" t="str" cm="1">
        <f t="array" aca="1" ref="AP351" ca="1">INDIRECT(ADDRESS(CELL("row", INDEX('Drugs properties'!$A:$A, MATCH($D351, 'Drugs properties'!$A:$A, 0), 0)), 2, 4, TRUE, "Drugs properties"))</f>
        <v>CC(C)(C)C1=CC=C(C=C1)C(CCCN2CCC(CC2)C(C3=CC=CC=C3)(C4=CC=CC=C4)O)O</v>
      </c>
      <c r="AQ351" s="98" cm="1">
        <f t="array" aca="1" ref="AQ351" ca="1">INDIRECT(ADDRESS(CELL("row", INDEX('Drugs properties'!$A:$A, MATCH($D351, 'Drugs properties'!$A:$A, 0), 0)), 3, 4, TRUE, "Drugs properties"))</f>
        <v>471.67</v>
      </c>
      <c r="AR351" s="98" cm="1">
        <f t="array" aca="1" ref="AR351" ca="1">INDIRECT(ADDRESS(CELL("row", INDEX('Drugs properties'!$A:$A, MATCH($D351, 'Drugs properties'!$A:$A, 0), 0)), 4, 4, TRUE, "Drugs properties"))</f>
        <v>43.7</v>
      </c>
      <c r="AS351" s="98" cm="1">
        <f t="array" aca="1" ref="AS351" ca="1">INDIRECT(ADDRESS(CELL("row", INDEX('Drugs properties'!$A:$A, MATCH($D351, 'Drugs properties'!$A:$A, 0), 0)), 5, 4, TRUE, "Drugs properties"))</f>
        <v>5.73</v>
      </c>
      <c r="AT351" s="98" cm="1">
        <f t="array" aca="1" ref="AT351" ca="1">INDIRECT(ADDRESS(CELL("row", INDEX('Drugs properties'!$A:$A, MATCH($D351, 'Drugs properties'!$A:$A, 0), 0)), 6, 4, TRUE, "Drugs properties"))</f>
        <v>3</v>
      </c>
      <c r="AU351" s="98" cm="1">
        <f t="array" aca="1" ref="AU351" ca="1">INDIRECT(ADDRESS(CELL("row", INDEX('Drugs properties'!$A:$A, MATCH($D351, 'Drugs properties'!$A:$A, 0), 0)), 7, 4, TRUE, "Drugs properties"))</f>
        <v>2</v>
      </c>
      <c r="AV351" s="98" cm="1">
        <f t="array" aca="1" ref="AV351" ca="1">INDIRECT(ADDRESS(CELL("row", INDEX('Drugs properties'!$A:$A, MATCH($D351, 'Drugs properties'!$A:$A, 0), 0)), 8, 4, TRUE, "Drugs properties"))</f>
        <v>9</v>
      </c>
      <c r="AW351" s="98" cm="1">
        <f t="array" aca="1" ref="AW351" ca="1">INDIRECT(ADDRESS(CELL("row", INDEX('Drugs properties'!$A:$A, MATCH($D351, 'Drugs properties'!$A:$A, 0), 0)), 9, 4, TRUE, "Drugs properties"))</f>
        <v>35</v>
      </c>
      <c r="AX351" s="105" cm="1">
        <f t="array" aca="1" ref="AX351" ca="1">INDIRECT(ADDRESS(CELL("row", INDEX('Drugs properties'!$A:$A, MATCH($D351, 'Drugs properties'!$A:$A, 0), 0)), 11, 4, TRUE, "Drugs properties"))</f>
        <v>6199</v>
      </c>
      <c r="AY351" s="102" cm="1">
        <f t="array" aca="1" ref="AY351" ca="1">INDIRECT(ADDRESS(CELL("row", INDEX('Drugs properties'!$A:$A, MATCH($D351, 'Drugs properties'!$A:$A, 0), 0)), 12, 4, TRUE, "Drugs properties"))</f>
        <v>1859</v>
      </c>
      <c r="AZ351" s="102" cm="1">
        <f t="array" aca="1" ref="AZ351" ca="1">INDIRECT(ADDRESS(CELL("row", INDEX('Drugs properties'!$A:$A, MATCH($D351, 'Drugs properties'!$A:$A, 0), 0)), 13, 4, TRUE, "Drugs properties"))</f>
        <v>58</v>
      </c>
      <c r="BA351" s="109" cm="1">
        <f t="array" aca="1" ref="BA351" ca="1">INDIRECT(ADDRESS(CELL("row", INDEX('Drugs properties'!$A:$A, MATCH($D351, 'Drugs properties'!$A:$A, 0), 0)), 14, 4, TRUE, "Drugs properties"))</f>
        <v>10</v>
      </c>
    </row>
    <row r="352" spans="1:53" s="3" customFormat="1" ht="105" x14ac:dyDescent="0.25">
      <c r="A352" s="15">
        <v>350</v>
      </c>
      <c r="B352" s="15" t="s">
        <v>1581</v>
      </c>
      <c r="C352" s="32">
        <v>17394991</v>
      </c>
      <c r="D352" s="34" t="s">
        <v>59</v>
      </c>
      <c r="E352" s="16">
        <v>145</v>
      </c>
      <c r="F352" s="16"/>
      <c r="G352" s="16"/>
      <c r="H352" s="16" t="s">
        <v>1584</v>
      </c>
      <c r="I352" s="16"/>
      <c r="J352" s="16"/>
      <c r="K352" s="16"/>
      <c r="L352" s="16"/>
      <c r="M352" s="35"/>
      <c r="N352" s="43">
        <v>52</v>
      </c>
      <c r="O352" s="17" t="s">
        <v>100</v>
      </c>
      <c r="P352" s="44" t="s">
        <v>1582</v>
      </c>
      <c r="Q352" s="49" t="s">
        <v>1583</v>
      </c>
      <c r="R352" s="18">
        <v>86</v>
      </c>
      <c r="S352" s="18">
        <v>20</v>
      </c>
      <c r="T352" s="50">
        <v>40.200000000000003</v>
      </c>
      <c r="U352" s="55"/>
      <c r="V352" s="19"/>
      <c r="W352" s="56" t="s">
        <v>1586</v>
      </c>
      <c r="X352" s="61"/>
      <c r="Y352" s="20"/>
      <c r="Z352" s="20"/>
      <c r="AA352" s="20"/>
      <c r="AB352" s="20">
        <v>140</v>
      </c>
      <c r="AC352" s="20">
        <v>3.2</v>
      </c>
      <c r="AD352" s="20">
        <v>0.65</v>
      </c>
      <c r="AE352" s="20"/>
      <c r="AF352" s="20">
        <v>102</v>
      </c>
      <c r="AG352" s="20"/>
      <c r="AH352" s="20"/>
      <c r="AI352" s="20">
        <v>19</v>
      </c>
      <c r="AJ352" s="62">
        <v>1.1000000000000001</v>
      </c>
      <c r="AK352" s="67" t="s">
        <v>1587</v>
      </c>
      <c r="AL352" s="21"/>
      <c r="AM352" s="21">
        <v>454</v>
      </c>
      <c r="AN352" s="68"/>
      <c r="AO352" s="72" t="s">
        <v>1585</v>
      </c>
      <c r="AP352" s="98" t="str" cm="1">
        <f t="array" aca="1" ref="AP352" ca="1">INDIRECT(ADDRESS(CELL("row", INDEX('Drugs properties'!$A:$A, MATCH($D352, 'Drugs properties'!$A:$A, 0), 0)), 2, 4, TRUE, "Drugs properties"))</f>
        <v>CCC(=O)C(CC(C)N(C)C)(C1=CC=CC=C1)C2=CC=CC=C2</v>
      </c>
      <c r="AQ352" s="98" cm="1">
        <f t="array" aca="1" ref="AQ352" ca="1">INDIRECT(ADDRESS(CELL("row", INDEX('Drugs properties'!$A:$A, MATCH($D352, 'Drugs properties'!$A:$A, 0), 0)), 3, 4, TRUE, "Drugs properties"))</f>
        <v>309.45</v>
      </c>
      <c r="AR352" s="98" cm="1">
        <f t="array" aca="1" ref="AR352" ca="1">INDIRECT(ADDRESS(CELL("row", INDEX('Drugs properties'!$A:$A, MATCH($D352, 'Drugs properties'!$A:$A, 0), 0)), 4, 4, TRUE, "Drugs properties"))</f>
        <v>20.309999999999999</v>
      </c>
      <c r="AS352" s="98" cm="1">
        <f t="array" aca="1" ref="AS352" ca="1">INDIRECT(ADDRESS(CELL("row", INDEX('Drugs properties'!$A:$A, MATCH($D352, 'Drugs properties'!$A:$A, 0), 0)), 5, 4, TRUE, "Drugs properties"))</f>
        <v>4.0599999999999996</v>
      </c>
      <c r="AT352" s="98" cm="1">
        <f t="array" aca="1" ref="AT352" ca="1">INDIRECT(ADDRESS(CELL("row", INDEX('Drugs properties'!$A:$A, MATCH($D352, 'Drugs properties'!$A:$A, 0), 0)), 6, 4, TRUE, "Drugs properties"))</f>
        <v>2</v>
      </c>
      <c r="AU352" s="98" cm="1">
        <f t="array" aca="1" ref="AU352" ca="1">INDIRECT(ADDRESS(CELL("row", INDEX('Drugs properties'!$A:$A, MATCH($D352, 'Drugs properties'!$A:$A, 0), 0)), 7, 4, TRUE, "Drugs properties"))</f>
        <v>0</v>
      </c>
      <c r="AV352" s="98" cm="1">
        <f t="array" aca="1" ref="AV352" ca="1">INDIRECT(ADDRESS(CELL("row", INDEX('Drugs properties'!$A:$A, MATCH($D352, 'Drugs properties'!$A:$A, 0), 0)), 8, 4, TRUE, "Drugs properties"))</f>
        <v>7</v>
      </c>
      <c r="AW352" s="98" cm="1">
        <f t="array" aca="1" ref="AW352" ca="1">INDIRECT(ADDRESS(CELL("row", INDEX('Drugs properties'!$A:$A, MATCH($D352, 'Drugs properties'!$A:$A, 0), 0)), 9, 4, TRUE, "Drugs properties"))</f>
        <v>23</v>
      </c>
      <c r="AX352" s="105" cm="1">
        <f t="array" aca="1" ref="AX352" ca="1">INDIRECT(ADDRESS(CELL("row", INDEX('Drugs properties'!$A:$A, MATCH($D352, 'Drugs properties'!$A:$A, 0), 0)), 11, 4, TRUE, "Drugs properties"))</f>
        <v>15227</v>
      </c>
      <c r="AY352" s="102" cm="1">
        <f t="array" aca="1" ref="AY352" ca="1">INDIRECT(ADDRESS(CELL("row", INDEX('Drugs properties'!$A:$A, MATCH($D352, 'Drugs properties'!$A:$A, 0), 0)), 12, 4, TRUE, "Drugs properties"))</f>
        <v>2229</v>
      </c>
      <c r="AZ352" s="102" cm="1">
        <f t="array" aca="1" ref="AZ352" ca="1">INDIRECT(ADDRESS(CELL("row", INDEX('Drugs properties'!$A:$A, MATCH($D352, 'Drugs properties'!$A:$A, 0), 0)), 13, 4, TRUE, "Drugs properties"))</f>
        <v>251</v>
      </c>
      <c r="BA352" s="109" cm="1">
        <f t="array" aca="1" ref="BA352" ca="1">INDIRECT(ADDRESS(CELL("row", INDEX('Drugs properties'!$A:$A, MATCH($D352, 'Drugs properties'!$A:$A, 0), 0)), 14, 4, TRUE, "Drugs properties"))</f>
        <v>10</v>
      </c>
    </row>
    <row r="353" spans="1:53" s="3" customFormat="1" ht="75" x14ac:dyDescent="0.25">
      <c r="A353" s="15">
        <v>351</v>
      </c>
      <c r="B353" s="15" t="s">
        <v>1589</v>
      </c>
      <c r="C353" s="32">
        <v>22338554</v>
      </c>
      <c r="D353" s="34" t="s">
        <v>175</v>
      </c>
      <c r="E353" s="16">
        <v>400</v>
      </c>
      <c r="F353" s="16" t="s">
        <v>3227</v>
      </c>
      <c r="G353" s="16" t="s">
        <v>26</v>
      </c>
      <c r="H353" s="16"/>
      <c r="I353" s="16"/>
      <c r="J353" s="16"/>
      <c r="K353" s="16"/>
      <c r="L353" s="16"/>
      <c r="M353" s="35"/>
      <c r="N353" s="43">
        <v>34</v>
      </c>
      <c r="O353" s="17" t="s">
        <v>100</v>
      </c>
      <c r="P353" s="44" t="s">
        <v>1588</v>
      </c>
      <c r="Q353" s="49" t="s">
        <v>1590</v>
      </c>
      <c r="R353" s="18"/>
      <c r="S353" s="18"/>
      <c r="T353" s="50">
        <v>39</v>
      </c>
      <c r="U353" s="55"/>
      <c r="V353" s="19"/>
      <c r="W353" s="56">
        <v>580</v>
      </c>
      <c r="X353" s="61"/>
      <c r="Y353" s="20"/>
      <c r="Z353" s="20"/>
      <c r="AA353" s="20"/>
      <c r="AB353" s="20"/>
      <c r="AC353" s="20">
        <v>3.5</v>
      </c>
      <c r="AD353" s="20">
        <v>0.49370000000000003</v>
      </c>
      <c r="AE353" s="20">
        <v>7.4</v>
      </c>
      <c r="AF353" s="20"/>
      <c r="AG353" s="20"/>
      <c r="AH353" s="20"/>
      <c r="AI353" s="20"/>
      <c r="AJ353" s="62"/>
      <c r="AK353" s="67" t="s">
        <v>1591</v>
      </c>
      <c r="AL353" s="21"/>
      <c r="AM353" s="81" t="s">
        <v>859</v>
      </c>
      <c r="AN353" s="68"/>
      <c r="AO353" s="72" t="s">
        <v>1592</v>
      </c>
      <c r="AP353" s="98" t="str" cm="1">
        <f t="array" aca="1" ref="AP353" ca="1">INDIRECT(ADDRESS(CELL("row", INDEX('Drugs properties'!$A:$A, MATCH($D353, 'Drugs properties'!$A:$A, 0), 0)), 2, 4, TRUE, "Drugs properties"))</f>
        <v>CC(C1=NC=NC=C1F)C(CN2C=NC=N2)(C3=C(C=C(C=C3)F)F)O</v>
      </c>
      <c r="AQ353" s="98" cm="1">
        <f t="array" aca="1" ref="AQ353" ca="1">INDIRECT(ADDRESS(CELL("row", INDEX('Drugs properties'!$A:$A, MATCH($D353, 'Drugs properties'!$A:$A, 0), 0)), 3, 4, TRUE, "Drugs properties"))</f>
        <v>349.31</v>
      </c>
      <c r="AR353" s="98" cm="1">
        <f t="array" aca="1" ref="AR353" ca="1">INDIRECT(ADDRESS(CELL("row", INDEX('Drugs properties'!$A:$A, MATCH($D353, 'Drugs properties'!$A:$A, 0), 0)), 4, 4, TRUE, "Drugs properties"))</f>
        <v>76.72</v>
      </c>
      <c r="AS353" s="98" cm="1">
        <f t="array" aca="1" ref="AS353" ca="1">INDIRECT(ADDRESS(CELL("row", INDEX('Drugs properties'!$A:$A, MATCH($D353, 'Drugs properties'!$A:$A, 0), 0)), 5, 4, TRUE, "Drugs properties"))</f>
        <v>2.4</v>
      </c>
      <c r="AT353" s="98" cm="1">
        <f t="array" aca="1" ref="AT353" ca="1">INDIRECT(ADDRESS(CELL("row", INDEX('Drugs properties'!$A:$A, MATCH($D353, 'Drugs properties'!$A:$A, 0), 0)), 6, 4, TRUE, "Drugs properties"))</f>
        <v>8</v>
      </c>
      <c r="AU353" s="98" cm="1">
        <f t="array" aca="1" ref="AU353" ca="1">INDIRECT(ADDRESS(CELL("row", INDEX('Drugs properties'!$A:$A, MATCH($D353, 'Drugs properties'!$A:$A, 0), 0)), 7, 4, TRUE, "Drugs properties"))</f>
        <v>1</v>
      </c>
      <c r="AV353" s="98" cm="1">
        <f t="array" aca="1" ref="AV353" ca="1">INDIRECT(ADDRESS(CELL("row", INDEX('Drugs properties'!$A:$A, MATCH($D353, 'Drugs properties'!$A:$A, 0), 0)), 8, 4, TRUE, "Drugs properties"))</f>
        <v>5</v>
      </c>
      <c r="AW353" s="98" cm="1">
        <f t="array" aca="1" ref="AW353" ca="1">INDIRECT(ADDRESS(CELL("row", INDEX('Drugs properties'!$A:$A, MATCH($D353, 'Drugs properties'!$A:$A, 0), 0)), 9, 4, TRUE, "Drugs properties"))</f>
        <v>25</v>
      </c>
      <c r="AX353" s="105" cm="1">
        <f t="array" aca="1" ref="AX353" ca="1">INDIRECT(ADDRESS(CELL("row", INDEX('Drugs properties'!$A:$A, MATCH($D353, 'Drugs properties'!$A:$A, 0), 0)), 11, 4, TRUE, "Drugs properties"))</f>
        <v>13789</v>
      </c>
      <c r="AY353" s="102" cm="1">
        <f t="array" aca="1" ref="AY353" ca="1">INDIRECT(ADDRESS(CELL("row", INDEX('Drugs properties'!$A:$A, MATCH($D353, 'Drugs properties'!$A:$A, 0), 0)), 12, 4, TRUE, "Drugs properties"))</f>
        <v>871</v>
      </c>
      <c r="AZ353" s="102" cm="1">
        <f t="array" aca="1" ref="AZ353" ca="1">INDIRECT(ADDRESS(CELL("row", INDEX('Drugs properties'!$A:$A, MATCH($D353, 'Drugs properties'!$A:$A, 0), 0)), 13, 4, TRUE, "Drugs properties"))</f>
        <v>65</v>
      </c>
      <c r="BA353" s="109" cm="1">
        <f t="array" aca="1" ref="BA353" ca="1">INDIRECT(ADDRESS(CELL("row", INDEX('Drugs properties'!$A:$A, MATCH($D353, 'Drugs properties'!$A:$A, 0), 0)), 14, 4, TRUE, "Drugs properties"))</f>
        <v>7</v>
      </c>
    </row>
    <row r="354" spans="1:53" s="3" customFormat="1" ht="120" x14ac:dyDescent="0.25">
      <c r="A354" s="15">
        <v>352</v>
      </c>
      <c r="B354" s="15" t="s">
        <v>1593</v>
      </c>
      <c r="C354" s="32">
        <v>20075653</v>
      </c>
      <c r="D354" s="34" t="s">
        <v>64</v>
      </c>
      <c r="E354" s="16">
        <v>6000</v>
      </c>
      <c r="F354" s="16" t="s">
        <v>3116</v>
      </c>
      <c r="G354" s="16"/>
      <c r="H354" s="16" t="s">
        <v>1594</v>
      </c>
      <c r="I354" s="16"/>
      <c r="J354" s="16" t="s">
        <v>3371</v>
      </c>
      <c r="K354" s="16"/>
      <c r="L354" s="16" t="s">
        <v>89</v>
      </c>
      <c r="M354" s="35" t="s">
        <v>89</v>
      </c>
      <c r="N354" s="43">
        <v>55</v>
      </c>
      <c r="O354" s="17" t="s">
        <v>100</v>
      </c>
      <c r="P354" s="44" t="s">
        <v>3533</v>
      </c>
      <c r="Q354" s="49"/>
      <c r="R354" s="18"/>
      <c r="S354" s="18"/>
      <c r="T354" s="50"/>
      <c r="U354" s="55"/>
      <c r="V354" s="19"/>
      <c r="W354" s="56" t="s">
        <v>1595</v>
      </c>
      <c r="X354" s="61"/>
      <c r="Y354" s="20"/>
      <c r="Z354" s="20"/>
      <c r="AA354" s="20"/>
      <c r="AB354" s="20"/>
      <c r="AC354" s="20">
        <v>3.7</v>
      </c>
      <c r="AD354" s="20">
        <v>0.61719999999999997</v>
      </c>
      <c r="AE354" s="20"/>
      <c r="AF354" s="20"/>
      <c r="AG354" s="20"/>
      <c r="AH354" s="20"/>
      <c r="AI354" s="20"/>
      <c r="AJ354" s="62"/>
      <c r="AK354" s="67" t="s">
        <v>3476</v>
      </c>
      <c r="AL354" s="21"/>
      <c r="AM354" s="21">
        <v>497</v>
      </c>
      <c r="AN354" s="68"/>
      <c r="AO354" s="72" t="s">
        <v>3438</v>
      </c>
      <c r="AP354" s="98" t="str" cm="1">
        <f t="array" aca="1" ref="AP354" ca="1">INDIRECT(ADDRESS(CELL("row", INDEX('Drugs properties'!$A:$A, MATCH($D354, 'Drugs properties'!$A:$A, 0), 0)), 2, 4, TRUE, "Drugs properties"))</f>
        <v>C1CN(CCN1CCC2=C(C=C3C(=C2)CC(=O)N3)Cl)C4=NSC5=CC=CC=C54</v>
      </c>
      <c r="AQ354" s="98" cm="1">
        <f t="array" aca="1" ref="AQ354" ca="1">INDIRECT(ADDRESS(CELL("row", INDEX('Drugs properties'!$A:$A, MATCH($D354, 'Drugs properties'!$A:$A, 0), 0)), 3, 4, TRUE, "Drugs properties"))</f>
        <v>412.94</v>
      </c>
      <c r="AR354" s="98" cm="1">
        <f t="array" aca="1" ref="AR354" ca="1">INDIRECT(ADDRESS(CELL("row", INDEX('Drugs properties'!$A:$A, MATCH($D354, 'Drugs properties'!$A:$A, 0), 0)), 4, 4, TRUE, "Drugs properties"))</f>
        <v>76.709999999999994</v>
      </c>
      <c r="AS354" s="98" cm="1">
        <f t="array" aca="1" ref="AS354" ca="1">INDIRECT(ADDRESS(CELL("row", INDEX('Drugs properties'!$A:$A, MATCH($D354, 'Drugs properties'!$A:$A, 0), 0)), 5, 4, TRUE, "Drugs properties"))</f>
        <v>3.57</v>
      </c>
      <c r="AT354" s="98" cm="1">
        <f t="array" aca="1" ref="AT354" ca="1">INDIRECT(ADDRESS(CELL("row", INDEX('Drugs properties'!$A:$A, MATCH($D354, 'Drugs properties'!$A:$A, 0), 0)), 6, 4, TRUE, "Drugs properties"))</f>
        <v>3</v>
      </c>
      <c r="AU354" s="98" cm="1">
        <f t="array" aca="1" ref="AU354" ca="1">INDIRECT(ADDRESS(CELL("row", INDEX('Drugs properties'!$A:$A, MATCH($D354, 'Drugs properties'!$A:$A, 0), 0)), 7, 4, TRUE, "Drugs properties"))</f>
        <v>1</v>
      </c>
      <c r="AV354" s="98" cm="1">
        <f t="array" aca="1" ref="AV354" ca="1">INDIRECT(ADDRESS(CELL("row", INDEX('Drugs properties'!$A:$A, MATCH($D354, 'Drugs properties'!$A:$A, 0), 0)), 8, 4, TRUE, "Drugs properties"))</f>
        <v>4</v>
      </c>
      <c r="AW354" s="98" cm="1">
        <f t="array" aca="1" ref="AW354" ca="1">INDIRECT(ADDRESS(CELL("row", INDEX('Drugs properties'!$A:$A, MATCH($D354, 'Drugs properties'!$A:$A, 0), 0)), 9, 4, TRUE, "Drugs properties"))</f>
        <v>28</v>
      </c>
      <c r="AX354" s="105" cm="1">
        <f t="array" aca="1" ref="AX354" ca="1">INDIRECT(ADDRESS(CELL("row", INDEX('Drugs properties'!$A:$A, MATCH($D354, 'Drugs properties'!$A:$A, 0), 0)), 11, 4, TRUE, "Drugs properties"))</f>
        <v>5347</v>
      </c>
      <c r="AY354" s="102" cm="1">
        <f t="array" aca="1" ref="AY354" ca="1">INDIRECT(ADDRESS(CELL("row", INDEX('Drugs properties'!$A:$A, MATCH($D354, 'Drugs properties'!$A:$A, 0), 0)), 12, 4, TRUE, "Drugs properties"))</f>
        <v>729</v>
      </c>
      <c r="AZ354" s="102" cm="1">
        <f t="array" aca="1" ref="AZ354" ca="1">INDIRECT(ADDRESS(CELL("row", INDEX('Drugs properties'!$A:$A, MATCH($D354, 'Drugs properties'!$A:$A, 0), 0)), 13, 4, TRUE, "Drugs properties"))</f>
        <v>37</v>
      </c>
      <c r="BA354" s="109" cm="1">
        <f t="array" aca="1" ref="BA354" ca="1">INDIRECT(ADDRESS(CELL("row", INDEX('Drugs properties'!$A:$A, MATCH($D354, 'Drugs properties'!$A:$A, 0), 0)), 14, 4, TRUE, "Drugs properties"))</f>
        <v>12</v>
      </c>
    </row>
    <row r="355" spans="1:53" s="3" customFormat="1" ht="105" x14ac:dyDescent="0.25">
      <c r="A355" s="15">
        <v>353</v>
      </c>
      <c r="B355" s="15" t="s">
        <v>1596</v>
      </c>
      <c r="C355" s="32">
        <v>32418190</v>
      </c>
      <c r="D355" s="34" t="s">
        <v>2772</v>
      </c>
      <c r="E355" s="16">
        <v>100</v>
      </c>
      <c r="F355" s="16" t="s">
        <v>3228</v>
      </c>
      <c r="G355" s="16" t="s">
        <v>26</v>
      </c>
      <c r="H355" s="16" t="s">
        <v>1598</v>
      </c>
      <c r="I355" s="16" t="s">
        <v>1599</v>
      </c>
      <c r="J355" s="16"/>
      <c r="K355" s="16" t="s">
        <v>890</v>
      </c>
      <c r="L355" s="16"/>
      <c r="M355" s="35"/>
      <c r="N355" s="43">
        <v>71</v>
      </c>
      <c r="O355" s="17" t="s">
        <v>96</v>
      </c>
      <c r="P355" s="44" t="s">
        <v>1597</v>
      </c>
      <c r="Q355" s="49"/>
      <c r="R355" s="18"/>
      <c r="S355" s="18"/>
      <c r="T355" s="50"/>
      <c r="U355" s="55"/>
      <c r="V355" s="19"/>
      <c r="W355" s="56"/>
      <c r="X355" s="61"/>
      <c r="Y355" s="20"/>
      <c r="Z355" s="20"/>
      <c r="AA355" s="20"/>
      <c r="AB355" s="20"/>
      <c r="AC355" s="20"/>
      <c r="AD355" s="20"/>
      <c r="AE355" s="20"/>
      <c r="AF355" s="20"/>
      <c r="AG355" s="20"/>
      <c r="AH355" s="20"/>
      <c r="AI355" s="20"/>
      <c r="AJ355" s="62"/>
      <c r="AK355" s="67" t="s">
        <v>1600</v>
      </c>
      <c r="AL355" s="21"/>
      <c r="AM355" s="21"/>
      <c r="AN355" s="68"/>
      <c r="AO355" s="72"/>
      <c r="AP355" s="98" t="str" cm="1">
        <f t="array" aca="1" ref="AP355" ca="1">INDIRECT(ADDRESS(CELL("row", INDEX('Drugs properties'!$A:$A, MATCH($D355, 'Drugs properties'!$A:$A, 0), 0)), 2, 4, TRUE, "Drugs properties"))</f>
        <v>CCC(CC)COC(=O)C(C)NP(=O)(OCC1C(C(C(O1)(C#N)C2=CC=C3N2N=CN=C3N)O)O)OC4=CC=CC=C4</v>
      </c>
      <c r="AQ355" s="98" cm="1">
        <f t="array" aca="1" ref="AQ355" ca="1">INDIRECT(ADDRESS(CELL("row", INDEX('Drugs properties'!$A:$A, MATCH($D355, 'Drugs properties'!$A:$A, 0), 0)), 3, 4, TRUE, "Drugs properties"))</f>
        <v>602.58000000000004</v>
      </c>
      <c r="AR355" s="98" cm="1">
        <f t="array" aca="1" ref="AR355" ca="1">INDIRECT(ADDRESS(CELL("row", INDEX('Drugs properties'!$A:$A, MATCH($D355, 'Drugs properties'!$A:$A, 0), 0)), 4, 4, TRUE, "Drugs properties"))</f>
        <v>213.36</v>
      </c>
      <c r="AS355" s="98" cm="1">
        <f t="array" aca="1" ref="AS355" ca="1">INDIRECT(ADDRESS(CELL("row", INDEX('Drugs properties'!$A:$A, MATCH($D355, 'Drugs properties'!$A:$A, 0), 0)), 5, 4, TRUE, "Drugs properties"))</f>
        <v>1.5</v>
      </c>
      <c r="AT355" s="98" cm="1">
        <f t="array" aca="1" ref="AT355" ca="1">INDIRECT(ADDRESS(CELL("row", INDEX('Drugs properties'!$A:$A, MATCH($D355, 'Drugs properties'!$A:$A, 0), 0)), 6, 4, TRUE, "Drugs properties"))</f>
        <v>12</v>
      </c>
      <c r="AU355" s="98" cm="1">
        <f t="array" aca="1" ref="AU355" ca="1">INDIRECT(ADDRESS(CELL("row", INDEX('Drugs properties'!$A:$A, MATCH($D355, 'Drugs properties'!$A:$A, 0), 0)), 7, 4, TRUE, "Drugs properties"))</f>
        <v>4</v>
      </c>
      <c r="AV355" s="98" cm="1">
        <f t="array" aca="1" ref="AV355" ca="1">INDIRECT(ADDRESS(CELL("row", INDEX('Drugs properties'!$A:$A, MATCH($D355, 'Drugs properties'!$A:$A, 0), 0)), 8, 4, TRUE, "Drugs properties"))</f>
        <v>14</v>
      </c>
      <c r="AW355" s="98" cm="1">
        <f t="array" aca="1" ref="AW355" ca="1">INDIRECT(ADDRESS(CELL("row", INDEX('Drugs properties'!$A:$A, MATCH($D355, 'Drugs properties'!$A:$A, 0), 0)), 9, 4, TRUE, "Drugs properties"))</f>
        <v>42</v>
      </c>
      <c r="AX355" s="105" cm="1">
        <f t="array" aca="1" ref="AX355" ca="1">INDIRECT(ADDRESS(CELL("row", INDEX('Drugs properties'!$A:$A, MATCH($D355, 'Drugs properties'!$A:$A, 0), 0)), 11, 4, TRUE, "Drugs properties"))</f>
        <v>5436</v>
      </c>
      <c r="AY355" s="102" cm="1">
        <f t="array" aca="1" ref="AY355" ca="1">INDIRECT(ADDRESS(CELL("row", INDEX('Drugs properties'!$A:$A, MATCH($D355, 'Drugs properties'!$A:$A, 0), 0)), 12, 4, TRUE, "Drugs properties"))</f>
        <v>761</v>
      </c>
      <c r="AZ355" s="102" cm="1">
        <f t="array" aca="1" ref="AZ355" ca="1">INDIRECT(ADDRESS(CELL("row", INDEX('Drugs properties'!$A:$A, MATCH($D355, 'Drugs properties'!$A:$A, 0), 0)), 13, 4, TRUE, "Drugs properties"))</f>
        <v>3</v>
      </c>
      <c r="BA355" s="109" cm="1">
        <f t="array" aca="1" ref="BA355" ca="1">INDIRECT(ADDRESS(CELL("row", INDEX('Drugs properties'!$A:$A, MATCH($D355, 'Drugs properties'!$A:$A, 0), 0)), 14, 4, TRUE, "Drugs properties"))</f>
        <v>0</v>
      </c>
    </row>
    <row r="356" spans="1:53" s="1" customFormat="1" ht="60" x14ac:dyDescent="0.25">
      <c r="A356" s="15">
        <v>354</v>
      </c>
      <c r="B356" s="15" t="s">
        <v>1604</v>
      </c>
      <c r="C356" s="32">
        <v>8463445</v>
      </c>
      <c r="D356" s="34" t="s">
        <v>65</v>
      </c>
      <c r="E356" s="16"/>
      <c r="F356" s="16" t="s">
        <v>3229</v>
      </c>
      <c r="G356" s="16" t="s">
        <v>26</v>
      </c>
      <c r="H356" s="16" t="s">
        <v>1605</v>
      </c>
      <c r="I356" s="16">
        <v>18</v>
      </c>
      <c r="J356" s="16"/>
      <c r="K356" s="16"/>
      <c r="L356" s="16"/>
      <c r="M356" s="35"/>
      <c r="N356" s="43">
        <v>39</v>
      </c>
      <c r="O356" s="17" t="s">
        <v>100</v>
      </c>
      <c r="P356" s="44" t="s">
        <v>1372</v>
      </c>
      <c r="Q356" s="49"/>
      <c r="R356" s="18"/>
      <c r="S356" s="18"/>
      <c r="T356" s="50"/>
      <c r="U356" s="55"/>
      <c r="V356" s="19"/>
      <c r="W356" s="56">
        <v>457</v>
      </c>
      <c r="X356" s="61"/>
      <c r="Y356" s="20"/>
      <c r="Z356" s="20"/>
      <c r="AA356" s="20"/>
      <c r="AB356" s="20">
        <v>147</v>
      </c>
      <c r="AC356" s="20">
        <v>4.8</v>
      </c>
      <c r="AD356" s="20">
        <v>0.86399999999999999</v>
      </c>
      <c r="AE356" s="20">
        <v>8.3000000000000007</v>
      </c>
      <c r="AF356" s="20">
        <v>113</v>
      </c>
      <c r="AG356" s="20">
        <v>26</v>
      </c>
      <c r="AH356" s="20"/>
      <c r="AI356" s="20"/>
      <c r="AJ356" s="62">
        <v>2.2999999999999998</v>
      </c>
      <c r="AK356" s="67" t="s">
        <v>1606</v>
      </c>
      <c r="AL356" s="21"/>
      <c r="AM356" s="81" t="s">
        <v>373</v>
      </c>
      <c r="AN356" s="68" t="s">
        <v>1607</v>
      </c>
      <c r="AO356" s="72" t="s">
        <v>3372</v>
      </c>
      <c r="AP356" s="100" t="str" cm="1">
        <f t="array" aca="1" ref="AP356" ca="1">INDIRECT(ADDRESS(CELL("row", INDEX('Drugs properties'!$A:$A, MATCH($D356, 'Drugs properties'!$A:$A, 0), 0)), 2, 4, TRUE, "Drugs properties"))</f>
        <v>C1CN(CCC1(C2=CC=C(C=C2)Cl)O)CCCC(=O)C3=CC=C(C=C3)F</v>
      </c>
      <c r="AQ356" s="98" cm="1">
        <f t="array" aca="1" ref="AQ356" ca="1">INDIRECT(ADDRESS(CELL("row", INDEX('Drugs properties'!$A:$A, MATCH($D356, 'Drugs properties'!$A:$A, 0), 0)), 3, 4, TRUE, "Drugs properties"))</f>
        <v>375.86</v>
      </c>
      <c r="AR356" s="98" cm="1">
        <f t="array" aca="1" ref="AR356" ca="1">INDIRECT(ADDRESS(CELL("row", INDEX('Drugs properties'!$A:$A, MATCH($D356, 'Drugs properties'!$A:$A, 0), 0)), 4, 4, TRUE, "Drugs properties"))</f>
        <v>40.54</v>
      </c>
      <c r="AS356" s="98" cm="1">
        <f t="array" aca="1" ref="AS356" ca="1">INDIRECT(ADDRESS(CELL("row", INDEX('Drugs properties'!$A:$A, MATCH($D356, 'Drugs properties'!$A:$A, 0), 0)), 5, 4, TRUE, "Drugs properties"))</f>
        <v>4.22</v>
      </c>
      <c r="AT356" s="98" cm="1">
        <f t="array" aca="1" ref="AT356" ca="1">INDIRECT(ADDRESS(CELL("row", INDEX('Drugs properties'!$A:$A, MATCH($D356, 'Drugs properties'!$A:$A, 0), 0)), 6, 4, TRUE, "Drugs properties"))</f>
        <v>4</v>
      </c>
      <c r="AU356" s="98" cm="1">
        <f t="array" aca="1" ref="AU356" ca="1">INDIRECT(ADDRESS(CELL("row", INDEX('Drugs properties'!$A:$A, MATCH($D356, 'Drugs properties'!$A:$A, 0), 0)), 7, 4, TRUE, "Drugs properties"))</f>
        <v>1</v>
      </c>
      <c r="AV356" s="98" cm="1">
        <f t="array" aca="1" ref="AV356" ca="1">INDIRECT(ADDRESS(CELL("row", INDEX('Drugs properties'!$A:$A, MATCH($D356, 'Drugs properties'!$A:$A, 0), 0)), 8, 4, TRUE, "Drugs properties"))</f>
        <v>6</v>
      </c>
      <c r="AW356" s="98" cm="1">
        <f t="array" aca="1" ref="AW356" ca="1">INDIRECT(ADDRESS(CELL("row", INDEX('Drugs properties'!$A:$A, MATCH($D356, 'Drugs properties'!$A:$A, 0), 0)), 9, 4, TRUE, "Drugs properties"))</f>
        <v>26</v>
      </c>
      <c r="AX356" s="105" cm="1">
        <f t="array" aca="1" ref="AX356" ca="1">INDIRECT(ADDRESS(CELL("row", INDEX('Drugs properties'!$A:$A, MATCH($D356, 'Drugs properties'!$A:$A, 0), 0)), 11, 4, TRUE, "Drugs properties"))</f>
        <v>24265</v>
      </c>
      <c r="AY356" s="102" cm="1">
        <f t="array" aca="1" ref="AY356" ca="1">INDIRECT(ADDRESS(CELL("row", INDEX('Drugs properties'!$A:$A, MATCH($D356, 'Drugs properties'!$A:$A, 0), 0)), 12, 4, TRUE, "Drugs properties"))</f>
        <v>2825</v>
      </c>
      <c r="AZ356" s="102" cm="1">
        <f t="array" aca="1" ref="AZ356" ca="1">INDIRECT(ADDRESS(CELL("row", INDEX('Drugs properties'!$A:$A, MATCH($D356, 'Drugs properties'!$A:$A, 0), 0)), 13, 4, TRUE, "Drugs properties"))</f>
        <v>239</v>
      </c>
      <c r="BA356" s="109" cm="1">
        <f t="array" aca="1" ref="BA356" ca="1">INDIRECT(ADDRESS(CELL("row", INDEX('Drugs properties'!$A:$A, MATCH($D356, 'Drugs properties'!$A:$A, 0), 0)), 14, 4, TRUE, "Drugs properties"))</f>
        <v>35</v>
      </c>
    </row>
    <row r="357" spans="1:53" s="1" customFormat="1" ht="60" x14ac:dyDescent="0.25">
      <c r="A357" s="15">
        <v>355</v>
      </c>
      <c r="B357" s="15" t="s">
        <v>1604</v>
      </c>
      <c r="C357" s="32">
        <v>8463445</v>
      </c>
      <c r="D357" s="34" t="s">
        <v>65</v>
      </c>
      <c r="E357" s="16">
        <v>825</v>
      </c>
      <c r="F357" s="16" t="s">
        <v>3230</v>
      </c>
      <c r="G357" s="16" t="s">
        <v>26</v>
      </c>
      <c r="H357" s="16" t="s">
        <v>1609</v>
      </c>
      <c r="I357" s="16"/>
      <c r="J357" s="16"/>
      <c r="K357" s="16"/>
      <c r="L357" s="16"/>
      <c r="M357" s="35" t="s">
        <v>89</v>
      </c>
      <c r="N357" s="43">
        <v>48</v>
      </c>
      <c r="O357" s="17" t="s">
        <v>96</v>
      </c>
      <c r="P357" s="44" t="s">
        <v>1608</v>
      </c>
      <c r="Q357" s="49"/>
      <c r="R357" s="18"/>
      <c r="S357" s="18"/>
      <c r="T357" s="50"/>
      <c r="U357" s="55"/>
      <c r="V357" s="19"/>
      <c r="W357" s="56">
        <v>538</v>
      </c>
      <c r="X357" s="61">
        <v>36</v>
      </c>
      <c r="Y357" s="20">
        <v>7.46</v>
      </c>
      <c r="Z357" s="20"/>
      <c r="AA357" s="20"/>
      <c r="AB357" s="20">
        <v>143</v>
      </c>
      <c r="AC357" s="20">
        <v>4</v>
      </c>
      <c r="AD357" s="20">
        <v>0.9052</v>
      </c>
      <c r="AE357" s="20">
        <v>8.5</v>
      </c>
      <c r="AF357" s="20">
        <v>103</v>
      </c>
      <c r="AG357" s="20">
        <v>30</v>
      </c>
      <c r="AH357" s="20"/>
      <c r="AI357" s="20"/>
      <c r="AJ357" s="62">
        <v>1.1000000000000001</v>
      </c>
      <c r="AK357" s="67" t="s">
        <v>1610</v>
      </c>
      <c r="AL357" s="21"/>
      <c r="AM357" s="21" t="s">
        <v>1611</v>
      </c>
      <c r="AN357" s="68" t="s">
        <v>1612</v>
      </c>
      <c r="AO357" s="72"/>
      <c r="AP357" s="98" t="str" cm="1">
        <f t="array" aca="1" ref="AP357" ca="1">INDIRECT(ADDRESS(CELL("row", INDEX('Drugs properties'!$A:$A, MATCH($D357, 'Drugs properties'!$A:$A, 0), 0)), 2, 4, TRUE, "Drugs properties"))</f>
        <v>C1CN(CCC1(C2=CC=C(C=C2)Cl)O)CCCC(=O)C3=CC=C(C=C3)F</v>
      </c>
      <c r="AQ357" s="98" cm="1">
        <f t="array" aca="1" ref="AQ357" ca="1">INDIRECT(ADDRESS(CELL("row", INDEX('Drugs properties'!$A:$A, MATCH($D357, 'Drugs properties'!$A:$A, 0), 0)), 3, 4, TRUE, "Drugs properties"))</f>
        <v>375.86</v>
      </c>
      <c r="AR357" s="98" cm="1">
        <f t="array" aca="1" ref="AR357" ca="1">INDIRECT(ADDRESS(CELL("row", INDEX('Drugs properties'!$A:$A, MATCH($D357, 'Drugs properties'!$A:$A, 0), 0)), 4, 4, TRUE, "Drugs properties"))</f>
        <v>40.54</v>
      </c>
      <c r="AS357" s="98" cm="1">
        <f t="array" aca="1" ref="AS357" ca="1">INDIRECT(ADDRESS(CELL("row", INDEX('Drugs properties'!$A:$A, MATCH($D357, 'Drugs properties'!$A:$A, 0), 0)), 5, 4, TRUE, "Drugs properties"))</f>
        <v>4.22</v>
      </c>
      <c r="AT357" s="98" cm="1">
        <f t="array" aca="1" ref="AT357" ca="1">INDIRECT(ADDRESS(CELL("row", INDEX('Drugs properties'!$A:$A, MATCH($D357, 'Drugs properties'!$A:$A, 0), 0)), 6, 4, TRUE, "Drugs properties"))</f>
        <v>4</v>
      </c>
      <c r="AU357" s="98" cm="1">
        <f t="array" aca="1" ref="AU357" ca="1">INDIRECT(ADDRESS(CELL("row", INDEX('Drugs properties'!$A:$A, MATCH($D357, 'Drugs properties'!$A:$A, 0), 0)), 7, 4, TRUE, "Drugs properties"))</f>
        <v>1</v>
      </c>
      <c r="AV357" s="98" cm="1">
        <f t="array" aca="1" ref="AV357" ca="1">INDIRECT(ADDRESS(CELL("row", INDEX('Drugs properties'!$A:$A, MATCH($D357, 'Drugs properties'!$A:$A, 0), 0)), 8, 4, TRUE, "Drugs properties"))</f>
        <v>6</v>
      </c>
      <c r="AW357" s="98" cm="1">
        <f t="array" aca="1" ref="AW357" ca="1">INDIRECT(ADDRESS(CELL("row", INDEX('Drugs properties'!$A:$A, MATCH($D357, 'Drugs properties'!$A:$A, 0), 0)), 9, 4, TRUE, "Drugs properties"))</f>
        <v>26</v>
      </c>
      <c r="AX357" s="105" cm="1">
        <f t="array" aca="1" ref="AX357" ca="1">INDIRECT(ADDRESS(CELL("row", INDEX('Drugs properties'!$A:$A, MATCH($D357, 'Drugs properties'!$A:$A, 0), 0)), 11, 4, TRUE, "Drugs properties"))</f>
        <v>24265</v>
      </c>
      <c r="AY357" s="102" cm="1">
        <f t="array" aca="1" ref="AY357" ca="1">INDIRECT(ADDRESS(CELL("row", INDEX('Drugs properties'!$A:$A, MATCH($D357, 'Drugs properties'!$A:$A, 0), 0)), 12, 4, TRUE, "Drugs properties"))</f>
        <v>2825</v>
      </c>
      <c r="AZ357" s="102" cm="1">
        <f t="array" aca="1" ref="AZ357" ca="1">INDIRECT(ADDRESS(CELL("row", INDEX('Drugs properties'!$A:$A, MATCH($D357, 'Drugs properties'!$A:$A, 0), 0)), 13, 4, TRUE, "Drugs properties"))</f>
        <v>239</v>
      </c>
      <c r="BA357" s="109" cm="1">
        <f t="array" aca="1" ref="BA357" ca="1">INDIRECT(ADDRESS(CELL("row", INDEX('Drugs properties'!$A:$A, MATCH($D357, 'Drugs properties'!$A:$A, 0), 0)), 14, 4, TRUE, "Drugs properties"))</f>
        <v>35</v>
      </c>
    </row>
    <row r="358" spans="1:53" s="1" customFormat="1" ht="105" x14ac:dyDescent="0.25">
      <c r="A358" s="15">
        <v>356</v>
      </c>
      <c r="B358" s="15" t="s">
        <v>1613</v>
      </c>
      <c r="C358" s="32">
        <v>8338292</v>
      </c>
      <c r="D358" s="34" t="s">
        <v>65</v>
      </c>
      <c r="E358" s="16"/>
      <c r="F358" s="16" t="s">
        <v>3231</v>
      </c>
      <c r="G358" s="16" t="s">
        <v>26</v>
      </c>
      <c r="H358" s="16" t="s">
        <v>1618</v>
      </c>
      <c r="I358" s="16"/>
      <c r="J358" s="16"/>
      <c r="K358" s="16" t="s">
        <v>1623</v>
      </c>
      <c r="L358" s="16"/>
      <c r="M358" s="35"/>
      <c r="N358" s="43">
        <v>39</v>
      </c>
      <c r="O358" s="17" t="s">
        <v>100</v>
      </c>
      <c r="P358" s="44" t="s">
        <v>1614</v>
      </c>
      <c r="Q358" s="49"/>
      <c r="R358" s="18"/>
      <c r="S358" s="18"/>
      <c r="T358" s="50"/>
      <c r="U358" s="55"/>
      <c r="V358" s="19"/>
      <c r="W358" s="56"/>
      <c r="X358" s="61"/>
      <c r="Y358" s="20"/>
      <c r="Z358" s="20"/>
      <c r="AA358" s="20"/>
      <c r="AB358" s="20"/>
      <c r="AC358" s="20"/>
      <c r="AD358" s="20"/>
      <c r="AE358" s="20"/>
      <c r="AF358" s="20"/>
      <c r="AG358" s="20"/>
      <c r="AH358" s="20"/>
      <c r="AI358" s="20"/>
      <c r="AJ358" s="62"/>
      <c r="AK358" s="67" t="s">
        <v>1615</v>
      </c>
      <c r="AL358" s="21"/>
      <c r="AM358" s="21"/>
      <c r="AN358" s="68" t="s">
        <v>1616</v>
      </c>
      <c r="AO358" s="72"/>
      <c r="AP358" s="98" t="str" cm="1">
        <f t="array" aca="1" ref="AP358" ca="1">INDIRECT(ADDRESS(CELL("row", INDEX('Drugs properties'!$A:$A, MATCH($D358, 'Drugs properties'!$A:$A, 0), 0)), 2, 4, TRUE, "Drugs properties"))</f>
        <v>C1CN(CCC1(C2=CC=C(C=C2)Cl)O)CCCC(=O)C3=CC=C(C=C3)F</v>
      </c>
      <c r="AQ358" s="98" cm="1">
        <f t="array" aca="1" ref="AQ358" ca="1">INDIRECT(ADDRESS(CELL("row", INDEX('Drugs properties'!$A:$A, MATCH($D358, 'Drugs properties'!$A:$A, 0), 0)), 3, 4, TRUE, "Drugs properties"))</f>
        <v>375.86</v>
      </c>
      <c r="AR358" s="98" cm="1">
        <f t="array" aca="1" ref="AR358" ca="1">INDIRECT(ADDRESS(CELL("row", INDEX('Drugs properties'!$A:$A, MATCH($D358, 'Drugs properties'!$A:$A, 0), 0)), 4, 4, TRUE, "Drugs properties"))</f>
        <v>40.54</v>
      </c>
      <c r="AS358" s="98" cm="1">
        <f t="array" aca="1" ref="AS358" ca="1">INDIRECT(ADDRESS(CELL("row", INDEX('Drugs properties'!$A:$A, MATCH($D358, 'Drugs properties'!$A:$A, 0), 0)), 5, 4, TRUE, "Drugs properties"))</f>
        <v>4.22</v>
      </c>
      <c r="AT358" s="98" cm="1">
        <f t="array" aca="1" ref="AT358" ca="1">INDIRECT(ADDRESS(CELL("row", INDEX('Drugs properties'!$A:$A, MATCH($D358, 'Drugs properties'!$A:$A, 0), 0)), 6, 4, TRUE, "Drugs properties"))</f>
        <v>4</v>
      </c>
      <c r="AU358" s="98" cm="1">
        <f t="array" aca="1" ref="AU358" ca="1">INDIRECT(ADDRESS(CELL("row", INDEX('Drugs properties'!$A:$A, MATCH($D358, 'Drugs properties'!$A:$A, 0), 0)), 7, 4, TRUE, "Drugs properties"))</f>
        <v>1</v>
      </c>
      <c r="AV358" s="98" cm="1">
        <f t="array" aca="1" ref="AV358" ca="1">INDIRECT(ADDRESS(CELL("row", INDEX('Drugs properties'!$A:$A, MATCH($D358, 'Drugs properties'!$A:$A, 0), 0)), 8, 4, TRUE, "Drugs properties"))</f>
        <v>6</v>
      </c>
      <c r="AW358" s="98" cm="1">
        <f t="array" aca="1" ref="AW358" ca="1">INDIRECT(ADDRESS(CELL("row", INDEX('Drugs properties'!$A:$A, MATCH($D358, 'Drugs properties'!$A:$A, 0), 0)), 9, 4, TRUE, "Drugs properties"))</f>
        <v>26</v>
      </c>
      <c r="AX358" s="105" cm="1">
        <f t="array" aca="1" ref="AX358" ca="1">INDIRECT(ADDRESS(CELL("row", INDEX('Drugs properties'!$A:$A, MATCH($D358, 'Drugs properties'!$A:$A, 0), 0)), 11, 4, TRUE, "Drugs properties"))</f>
        <v>24265</v>
      </c>
      <c r="AY358" s="102" cm="1">
        <f t="array" aca="1" ref="AY358" ca="1">INDIRECT(ADDRESS(CELL("row", INDEX('Drugs properties'!$A:$A, MATCH($D358, 'Drugs properties'!$A:$A, 0), 0)), 12, 4, TRUE, "Drugs properties"))</f>
        <v>2825</v>
      </c>
      <c r="AZ358" s="102" cm="1">
        <f t="array" aca="1" ref="AZ358" ca="1">INDIRECT(ADDRESS(CELL("row", INDEX('Drugs properties'!$A:$A, MATCH($D358, 'Drugs properties'!$A:$A, 0), 0)), 13, 4, TRUE, "Drugs properties"))</f>
        <v>239</v>
      </c>
      <c r="BA358" s="109" cm="1">
        <f t="array" aca="1" ref="BA358" ca="1">INDIRECT(ADDRESS(CELL("row", INDEX('Drugs properties'!$A:$A, MATCH($D358, 'Drugs properties'!$A:$A, 0), 0)), 14, 4, TRUE, "Drugs properties"))</f>
        <v>35</v>
      </c>
    </row>
    <row r="359" spans="1:53" s="1" customFormat="1" ht="90" x14ac:dyDescent="0.25">
      <c r="A359" s="15">
        <v>357</v>
      </c>
      <c r="B359" s="15" t="s">
        <v>1613</v>
      </c>
      <c r="C359" s="32">
        <v>8338292</v>
      </c>
      <c r="D359" s="34" t="s">
        <v>65</v>
      </c>
      <c r="E359" s="16" t="s">
        <v>3232</v>
      </c>
      <c r="F359" s="16"/>
      <c r="G359" s="16" t="s">
        <v>26</v>
      </c>
      <c r="H359" s="16" t="s">
        <v>1621</v>
      </c>
      <c r="I359" s="16"/>
      <c r="J359" s="16"/>
      <c r="K359" s="16" t="s">
        <v>1622</v>
      </c>
      <c r="L359" s="16"/>
      <c r="M359" s="35"/>
      <c r="N359" s="43">
        <v>19</v>
      </c>
      <c r="O359" s="17" t="s">
        <v>100</v>
      </c>
      <c r="P359" s="44" t="s">
        <v>1617</v>
      </c>
      <c r="Q359" s="49"/>
      <c r="R359" s="18"/>
      <c r="S359" s="18"/>
      <c r="T359" s="50"/>
      <c r="U359" s="55"/>
      <c r="V359" s="19"/>
      <c r="W359" s="56"/>
      <c r="X359" s="61"/>
      <c r="Y359" s="20"/>
      <c r="Z359" s="20"/>
      <c r="AA359" s="20"/>
      <c r="AB359" s="20"/>
      <c r="AC359" s="20"/>
      <c r="AD359" s="20"/>
      <c r="AE359" s="20"/>
      <c r="AF359" s="20"/>
      <c r="AG359" s="20"/>
      <c r="AH359" s="20"/>
      <c r="AI359" s="20"/>
      <c r="AJ359" s="62"/>
      <c r="AK359" s="67" t="s">
        <v>1619</v>
      </c>
      <c r="AL359" s="21"/>
      <c r="AM359" s="21"/>
      <c r="AN359" s="68" t="s">
        <v>1620</v>
      </c>
      <c r="AO359" s="72"/>
      <c r="AP359" s="98" t="str" cm="1">
        <f t="array" aca="1" ref="AP359" ca="1">INDIRECT(ADDRESS(CELL("row", INDEX('Drugs properties'!$A:$A, MATCH($D359, 'Drugs properties'!$A:$A, 0), 0)), 2, 4, TRUE, "Drugs properties"))</f>
        <v>C1CN(CCC1(C2=CC=C(C=C2)Cl)O)CCCC(=O)C3=CC=C(C=C3)F</v>
      </c>
      <c r="AQ359" s="98" cm="1">
        <f t="array" aca="1" ref="AQ359" ca="1">INDIRECT(ADDRESS(CELL("row", INDEX('Drugs properties'!$A:$A, MATCH($D359, 'Drugs properties'!$A:$A, 0), 0)), 3, 4, TRUE, "Drugs properties"))</f>
        <v>375.86</v>
      </c>
      <c r="AR359" s="98" cm="1">
        <f t="array" aca="1" ref="AR359" ca="1">INDIRECT(ADDRESS(CELL("row", INDEX('Drugs properties'!$A:$A, MATCH($D359, 'Drugs properties'!$A:$A, 0), 0)), 4, 4, TRUE, "Drugs properties"))</f>
        <v>40.54</v>
      </c>
      <c r="AS359" s="98" cm="1">
        <f t="array" aca="1" ref="AS359" ca="1">INDIRECT(ADDRESS(CELL("row", INDEX('Drugs properties'!$A:$A, MATCH($D359, 'Drugs properties'!$A:$A, 0), 0)), 5, 4, TRUE, "Drugs properties"))</f>
        <v>4.22</v>
      </c>
      <c r="AT359" s="98" cm="1">
        <f t="array" aca="1" ref="AT359" ca="1">INDIRECT(ADDRESS(CELL("row", INDEX('Drugs properties'!$A:$A, MATCH($D359, 'Drugs properties'!$A:$A, 0), 0)), 6, 4, TRUE, "Drugs properties"))</f>
        <v>4</v>
      </c>
      <c r="AU359" s="98" cm="1">
        <f t="array" aca="1" ref="AU359" ca="1">INDIRECT(ADDRESS(CELL("row", INDEX('Drugs properties'!$A:$A, MATCH($D359, 'Drugs properties'!$A:$A, 0), 0)), 7, 4, TRUE, "Drugs properties"))</f>
        <v>1</v>
      </c>
      <c r="AV359" s="98" cm="1">
        <f t="array" aca="1" ref="AV359" ca="1">INDIRECT(ADDRESS(CELL("row", INDEX('Drugs properties'!$A:$A, MATCH($D359, 'Drugs properties'!$A:$A, 0), 0)), 8, 4, TRUE, "Drugs properties"))</f>
        <v>6</v>
      </c>
      <c r="AW359" s="98" cm="1">
        <f t="array" aca="1" ref="AW359" ca="1">INDIRECT(ADDRESS(CELL("row", INDEX('Drugs properties'!$A:$A, MATCH($D359, 'Drugs properties'!$A:$A, 0), 0)), 9, 4, TRUE, "Drugs properties"))</f>
        <v>26</v>
      </c>
      <c r="AX359" s="105" cm="1">
        <f t="array" aca="1" ref="AX359" ca="1">INDIRECT(ADDRESS(CELL("row", INDEX('Drugs properties'!$A:$A, MATCH($D359, 'Drugs properties'!$A:$A, 0), 0)), 11, 4, TRUE, "Drugs properties"))</f>
        <v>24265</v>
      </c>
      <c r="AY359" s="102" cm="1">
        <f t="array" aca="1" ref="AY359" ca="1">INDIRECT(ADDRESS(CELL("row", INDEX('Drugs properties'!$A:$A, MATCH($D359, 'Drugs properties'!$A:$A, 0), 0)), 12, 4, TRUE, "Drugs properties"))</f>
        <v>2825</v>
      </c>
      <c r="AZ359" s="102" cm="1">
        <f t="array" aca="1" ref="AZ359" ca="1">INDIRECT(ADDRESS(CELL("row", INDEX('Drugs properties'!$A:$A, MATCH($D359, 'Drugs properties'!$A:$A, 0), 0)), 13, 4, TRUE, "Drugs properties"))</f>
        <v>239</v>
      </c>
      <c r="BA359" s="109" cm="1">
        <f t="array" aca="1" ref="BA359" ca="1">INDIRECT(ADDRESS(CELL("row", INDEX('Drugs properties'!$A:$A, MATCH($D359, 'Drugs properties'!$A:$A, 0), 0)), 14, 4, TRUE, "Drugs properties"))</f>
        <v>35</v>
      </c>
    </row>
    <row r="360" spans="1:53" s="1" customFormat="1" ht="75" x14ac:dyDescent="0.25">
      <c r="A360" s="15">
        <v>358</v>
      </c>
      <c r="B360" s="15" t="s">
        <v>1613</v>
      </c>
      <c r="C360" s="32">
        <v>8338292</v>
      </c>
      <c r="D360" s="34" t="s">
        <v>65</v>
      </c>
      <c r="E360" s="16"/>
      <c r="F360" s="16" t="s">
        <v>1625</v>
      </c>
      <c r="G360" s="16" t="s">
        <v>26</v>
      </c>
      <c r="H360" s="16" t="s">
        <v>1624</v>
      </c>
      <c r="I360" s="16"/>
      <c r="J360" s="16"/>
      <c r="K360" s="16" t="s">
        <v>1622</v>
      </c>
      <c r="L360" s="16"/>
      <c r="M360" s="35"/>
      <c r="N360" s="43">
        <v>63</v>
      </c>
      <c r="O360" s="17" t="s">
        <v>100</v>
      </c>
      <c r="P360" s="44" t="s">
        <v>1617</v>
      </c>
      <c r="Q360" s="49"/>
      <c r="R360" s="18"/>
      <c r="S360" s="18"/>
      <c r="T360" s="50"/>
      <c r="U360" s="55"/>
      <c r="V360" s="19"/>
      <c r="W360" s="56"/>
      <c r="X360" s="61"/>
      <c r="Y360" s="20"/>
      <c r="Z360" s="20"/>
      <c r="AA360" s="20"/>
      <c r="AB360" s="20"/>
      <c r="AC360" s="20"/>
      <c r="AD360" s="20"/>
      <c r="AE360" s="20"/>
      <c r="AF360" s="20"/>
      <c r="AG360" s="20"/>
      <c r="AH360" s="20"/>
      <c r="AI360" s="20"/>
      <c r="AJ360" s="62"/>
      <c r="AK360" s="67" t="s">
        <v>1610</v>
      </c>
      <c r="AL360" s="21"/>
      <c r="AM360" s="21"/>
      <c r="AN360" s="68" t="s">
        <v>1626</v>
      </c>
      <c r="AO360" s="72"/>
      <c r="AP360" s="98" t="str" cm="1">
        <f t="array" aca="1" ref="AP360" ca="1">INDIRECT(ADDRESS(CELL("row", INDEX('Drugs properties'!$A:$A, MATCH($D360, 'Drugs properties'!$A:$A, 0), 0)), 2, 4, TRUE, "Drugs properties"))</f>
        <v>C1CN(CCC1(C2=CC=C(C=C2)Cl)O)CCCC(=O)C3=CC=C(C=C3)F</v>
      </c>
      <c r="AQ360" s="98" cm="1">
        <f t="array" aca="1" ref="AQ360" ca="1">INDIRECT(ADDRESS(CELL("row", INDEX('Drugs properties'!$A:$A, MATCH($D360, 'Drugs properties'!$A:$A, 0), 0)), 3, 4, TRUE, "Drugs properties"))</f>
        <v>375.86</v>
      </c>
      <c r="AR360" s="98" cm="1">
        <f t="array" aca="1" ref="AR360" ca="1">INDIRECT(ADDRESS(CELL("row", INDEX('Drugs properties'!$A:$A, MATCH($D360, 'Drugs properties'!$A:$A, 0), 0)), 4, 4, TRUE, "Drugs properties"))</f>
        <v>40.54</v>
      </c>
      <c r="AS360" s="98" cm="1">
        <f t="array" aca="1" ref="AS360" ca="1">INDIRECT(ADDRESS(CELL("row", INDEX('Drugs properties'!$A:$A, MATCH($D360, 'Drugs properties'!$A:$A, 0), 0)), 5, 4, TRUE, "Drugs properties"))</f>
        <v>4.22</v>
      </c>
      <c r="AT360" s="98" cm="1">
        <f t="array" aca="1" ref="AT360" ca="1">INDIRECT(ADDRESS(CELL("row", INDEX('Drugs properties'!$A:$A, MATCH($D360, 'Drugs properties'!$A:$A, 0), 0)), 6, 4, TRUE, "Drugs properties"))</f>
        <v>4</v>
      </c>
      <c r="AU360" s="98" cm="1">
        <f t="array" aca="1" ref="AU360" ca="1">INDIRECT(ADDRESS(CELL("row", INDEX('Drugs properties'!$A:$A, MATCH($D360, 'Drugs properties'!$A:$A, 0), 0)), 7, 4, TRUE, "Drugs properties"))</f>
        <v>1</v>
      </c>
      <c r="AV360" s="98" cm="1">
        <f t="array" aca="1" ref="AV360" ca="1">INDIRECT(ADDRESS(CELL("row", INDEX('Drugs properties'!$A:$A, MATCH($D360, 'Drugs properties'!$A:$A, 0), 0)), 8, 4, TRUE, "Drugs properties"))</f>
        <v>6</v>
      </c>
      <c r="AW360" s="98" cm="1">
        <f t="array" aca="1" ref="AW360" ca="1">INDIRECT(ADDRESS(CELL("row", INDEX('Drugs properties'!$A:$A, MATCH($D360, 'Drugs properties'!$A:$A, 0), 0)), 9, 4, TRUE, "Drugs properties"))</f>
        <v>26</v>
      </c>
      <c r="AX360" s="105" cm="1">
        <f t="array" aca="1" ref="AX360" ca="1">INDIRECT(ADDRESS(CELL("row", INDEX('Drugs properties'!$A:$A, MATCH($D360, 'Drugs properties'!$A:$A, 0), 0)), 11, 4, TRUE, "Drugs properties"))</f>
        <v>24265</v>
      </c>
      <c r="AY360" s="102" cm="1">
        <f t="array" aca="1" ref="AY360" ca="1">INDIRECT(ADDRESS(CELL("row", INDEX('Drugs properties'!$A:$A, MATCH($D360, 'Drugs properties'!$A:$A, 0), 0)), 12, 4, TRUE, "Drugs properties"))</f>
        <v>2825</v>
      </c>
      <c r="AZ360" s="102" cm="1">
        <f t="array" aca="1" ref="AZ360" ca="1">INDIRECT(ADDRESS(CELL("row", INDEX('Drugs properties'!$A:$A, MATCH($D360, 'Drugs properties'!$A:$A, 0), 0)), 13, 4, TRUE, "Drugs properties"))</f>
        <v>239</v>
      </c>
      <c r="BA360" s="109" cm="1">
        <f t="array" aca="1" ref="BA360" ca="1">INDIRECT(ADDRESS(CELL("row", INDEX('Drugs properties'!$A:$A, MATCH($D360, 'Drugs properties'!$A:$A, 0), 0)), 14, 4, TRUE, "Drugs properties"))</f>
        <v>35</v>
      </c>
    </row>
    <row r="361" spans="1:53" s="170" customFormat="1" ht="120" x14ac:dyDescent="0.25">
      <c r="A361" s="15">
        <v>359</v>
      </c>
      <c r="B361" s="15" t="s">
        <v>1613</v>
      </c>
      <c r="C361" s="32">
        <v>8338292</v>
      </c>
      <c r="D361" s="34" t="s">
        <v>65</v>
      </c>
      <c r="E361" s="16">
        <v>10</v>
      </c>
      <c r="F361" s="16" t="s">
        <v>1628</v>
      </c>
      <c r="G361" s="16" t="s">
        <v>26</v>
      </c>
      <c r="H361" s="16" t="s">
        <v>1629</v>
      </c>
      <c r="I361" s="16"/>
      <c r="J361" s="16"/>
      <c r="K361" s="16"/>
      <c r="L361" s="16"/>
      <c r="M361" s="35"/>
      <c r="N361" s="43">
        <v>74</v>
      </c>
      <c r="O361" s="17" t="s">
        <v>100</v>
      </c>
      <c r="P361" s="44" t="s">
        <v>1627</v>
      </c>
      <c r="Q361" s="49"/>
      <c r="R361" s="18"/>
      <c r="S361" s="18"/>
      <c r="T361" s="50"/>
      <c r="U361" s="55"/>
      <c r="V361" s="19"/>
      <c r="W361" s="56"/>
      <c r="X361" s="61"/>
      <c r="Y361" s="20"/>
      <c r="Z361" s="20"/>
      <c r="AA361" s="20"/>
      <c r="AB361" s="20"/>
      <c r="AC361" s="20"/>
      <c r="AD361" s="20"/>
      <c r="AE361" s="20"/>
      <c r="AF361" s="20"/>
      <c r="AG361" s="20"/>
      <c r="AH361" s="20"/>
      <c r="AI361" s="20"/>
      <c r="AJ361" s="62">
        <v>2.4</v>
      </c>
      <c r="AK361" s="67" t="s">
        <v>1610</v>
      </c>
      <c r="AL361" s="21"/>
      <c r="AM361" s="21"/>
      <c r="AN361" s="68"/>
      <c r="AO361" s="72" t="s">
        <v>1630</v>
      </c>
      <c r="AP361" s="98" t="str" cm="1">
        <f t="array" aca="1" ref="AP361" ca="1">INDIRECT(ADDRESS(CELL("row", INDEX('Drugs properties'!$A:$A, MATCH($D361, 'Drugs properties'!$A:$A, 0), 0)), 2, 4, TRUE, "Drugs properties"))</f>
        <v>C1CN(CCC1(C2=CC=C(C=C2)Cl)O)CCCC(=O)C3=CC=C(C=C3)F</v>
      </c>
      <c r="AQ361" s="98" cm="1">
        <f t="array" aca="1" ref="AQ361" ca="1">INDIRECT(ADDRESS(CELL("row", INDEX('Drugs properties'!$A:$A, MATCH($D361, 'Drugs properties'!$A:$A, 0), 0)), 3, 4, TRUE, "Drugs properties"))</f>
        <v>375.86</v>
      </c>
      <c r="AR361" s="98" cm="1">
        <f t="array" aca="1" ref="AR361" ca="1">INDIRECT(ADDRESS(CELL("row", INDEX('Drugs properties'!$A:$A, MATCH($D361, 'Drugs properties'!$A:$A, 0), 0)), 4, 4, TRUE, "Drugs properties"))</f>
        <v>40.54</v>
      </c>
      <c r="AS361" s="98" cm="1">
        <f t="array" aca="1" ref="AS361" ca="1">INDIRECT(ADDRESS(CELL("row", INDEX('Drugs properties'!$A:$A, MATCH($D361, 'Drugs properties'!$A:$A, 0), 0)), 5, 4, TRUE, "Drugs properties"))</f>
        <v>4.22</v>
      </c>
      <c r="AT361" s="98" cm="1">
        <f t="array" aca="1" ref="AT361" ca="1">INDIRECT(ADDRESS(CELL("row", INDEX('Drugs properties'!$A:$A, MATCH($D361, 'Drugs properties'!$A:$A, 0), 0)), 6, 4, TRUE, "Drugs properties"))</f>
        <v>4</v>
      </c>
      <c r="AU361" s="98" cm="1">
        <f t="array" aca="1" ref="AU361" ca="1">INDIRECT(ADDRESS(CELL("row", INDEX('Drugs properties'!$A:$A, MATCH($D361, 'Drugs properties'!$A:$A, 0), 0)), 7, 4, TRUE, "Drugs properties"))</f>
        <v>1</v>
      </c>
      <c r="AV361" s="98" cm="1">
        <f t="array" aca="1" ref="AV361" ca="1">INDIRECT(ADDRESS(CELL("row", INDEX('Drugs properties'!$A:$A, MATCH($D361, 'Drugs properties'!$A:$A, 0), 0)), 8, 4, TRUE, "Drugs properties"))</f>
        <v>6</v>
      </c>
      <c r="AW361" s="98" cm="1">
        <f t="array" aca="1" ref="AW361" ca="1">INDIRECT(ADDRESS(CELL("row", INDEX('Drugs properties'!$A:$A, MATCH($D361, 'Drugs properties'!$A:$A, 0), 0)), 9, 4, TRUE, "Drugs properties"))</f>
        <v>26</v>
      </c>
      <c r="AX361" s="105" cm="1">
        <f t="array" aca="1" ref="AX361" ca="1">INDIRECT(ADDRESS(CELL("row", INDEX('Drugs properties'!$A:$A, MATCH($D361, 'Drugs properties'!$A:$A, 0), 0)), 11, 4, TRUE, "Drugs properties"))</f>
        <v>24265</v>
      </c>
      <c r="AY361" s="102" cm="1">
        <f t="array" aca="1" ref="AY361" ca="1">INDIRECT(ADDRESS(CELL("row", INDEX('Drugs properties'!$A:$A, MATCH($D361, 'Drugs properties'!$A:$A, 0), 0)), 12, 4, TRUE, "Drugs properties"))</f>
        <v>2825</v>
      </c>
      <c r="AZ361" s="102" cm="1">
        <f t="array" aca="1" ref="AZ361" ca="1">INDIRECT(ADDRESS(CELL("row", INDEX('Drugs properties'!$A:$A, MATCH($D361, 'Drugs properties'!$A:$A, 0), 0)), 13, 4, TRUE, "Drugs properties"))</f>
        <v>239</v>
      </c>
      <c r="BA361" s="109" cm="1">
        <f t="array" aca="1" ref="BA361" ca="1">INDIRECT(ADDRESS(CELL("row", INDEX('Drugs properties'!$A:$A, MATCH($D361, 'Drugs properties'!$A:$A, 0), 0)), 14, 4, TRUE, "Drugs properties"))</f>
        <v>35</v>
      </c>
    </row>
    <row r="362" spans="1:53" s="1" customFormat="1" ht="75" x14ac:dyDescent="0.25">
      <c r="A362" s="15">
        <v>360</v>
      </c>
      <c r="B362" s="15" t="s">
        <v>1631</v>
      </c>
      <c r="C362" s="32">
        <v>7501784</v>
      </c>
      <c r="D362" s="34" t="s">
        <v>65</v>
      </c>
      <c r="E362" s="16">
        <v>44.5</v>
      </c>
      <c r="F362" s="16" t="s">
        <v>3233</v>
      </c>
      <c r="G362" s="16" t="s">
        <v>26</v>
      </c>
      <c r="H362" s="16" t="s">
        <v>1633</v>
      </c>
      <c r="I362" s="90" t="s">
        <v>3374</v>
      </c>
      <c r="J362" s="16" t="s">
        <v>3373</v>
      </c>
      <c r="K362" s="16" t="s">
        <v>1634</v>
      </c>
      <c r="L362" s="16"/>
      <c r="M362" s="35"/>
      <c r="N362" s="43">
        <v>76</v>
      </c>
      <c r="O362" s="17" t="s">
        <v>100</v>
      </c>
      <c r="P362" s="44" t="s">
        <v>1632</v>
      </c>
      <c r="Q362" s="49"/>
      <c r="R362" s="18"/>
      <c r="S362" s="18"/>
      <c r="T362" s="50"/>
      <c r="U362" s="55"/>
      <c r="V362" s="19"/>
      <c r="W362" s="56" t="s">
        <v>1636</v>
      </c>
      <c r="X362" s="61"/>
      <c r="Y362" s="20">
        <v>7.47</v>
      </c>
      <c r="Z362" s="20"/>
      <c r="AA362" s="20"/>
      <c r="AB362" s="20"/>
      <c r="AC362" s="20">
        <v>4</v>
      </c>
      <c r="AD362" s="20">
        <v>0.55000000000000004</v>
      </c>
      <c r="AE362" s="20">
        <v>7.5</v>
      </c>
      <c r="AF362" s="20"/>
      <c r="AG362" s="20"/>
      <c r="AH362" s="20"/>
      <c r="AI362" s="20"/>
      <c r="AJ362" s="62"/>
      <c r="AK362" s="67" t="s">
        <v>1635</v>
      </c>
      <c r="AL362" s="21"/>
      <c r="AM362" s="21"/>
      <c r="AN362" s="68" t="s">
        <v>1637</v>
      </c>
      <c r="AO362" s="72"/>
      <c r="AP362" s="98" t="str" cm="1">
        <f t="array" aca="1" ref="AP362" ca="1">INDIRECT(ADDRESS(CELL("row", INDEX('Drugs properties'!$A:$A, MATCH($D362, 'Drugs properties'!$A:$A, 0), 0)), 2, 4, TRUE, "Drugs properties"))</f>
        <v>C1CN(CCC1(C2=CC=C(C=C2)Cl)O)CCCC(=O)C3=CC=C(C=C3)F</v>
      </c>
      <c r="AQ362" s="98" cm="1">
        <f t="array" aca="1" ref="AQ362" ca="1">INDIRECT(ADDRESS(CELL("row", INDEX('Drugs properties'!$A:$A, MATCH($D362, 'Drugs properties'!$A:$A, 0), 0)), 3, 4, TRUE, "Drugs properties"))</f>
        <v>375.86</v>
      </c>
      <c r="AR362" s="98" cm="1">
        <f t="array" aca="1" ref="AR362" ca="1">INDIRECT(ADDRESS(CELL("row", INDEX('Drugs properties'!$A:$A, MATCH($D362, 'Drugs properties'!$A:$A, 0), 0)), 4, 4, TRUE, "Drugs properties"))</f>
        <v>40.54</v>
      </c>
      <c r="AS362" s="98" cm="1">
        <f t="array" aca="1" ref="AS362" ca="1">INDIRECT(ADDRESS(CELL("row", INDEX('Drugs properties'!$A:$A, MATCH($D362, 'Drugs properties'!$A:$A, 0), 0)), 5, 4, TRUE, "Drugs properties"))</f>
        <v>4.22</v>
      </c>
      <c r="AT362" s="98" cm="1">
        <f t="array" aca="1" ref="AT362" ca="1">INDIRECT(ADDRESS(CELL("row", INDEX('Drugs properties'!$A:$A, MATCH($D362, 'Drugs properties'!$A:$A, 0), 0)), 6, 4, TRUE, "Drugs properties"))</f>
        <v>4</v>
      </c>
      <c r="AU362" s="98" cm="1">
        <f t="array" aca="1" ref="AU362" ca="1">INDIRECT(ADDRESS(CELL("row", INDEX('Drugs properties'!$A:$A, MATCH($D362, 'Drugs properties'!$A:$A, 0), 0)), 7, 4, TRUE, "Drugs properties"))</f>
        <v>1</v>
      </c>
      <c r="AV362" s="98" cm="1">
        <f t="array" aca="1" ref="AV362" ca="1">INDIRECT(ADDRESS(CELL("row", INDEX('Drugs properties'!$A:$A, MATCH($D362, 'Drugs properties'!$A:$A, 0), 0)), 8, 4, TRUE, "Drugs properties"))</f>
        <v>6</v>
      </c>
      <c r="AW362" s="98" cm="1">
        <f t="array" aca="1" ref="AW362" ca="1">INDIRECT(ADDRESS(CELL("row", INDEX('Drugs properties'!$A:$A, MATCH($D362, 'Drugs properties'!$A:$A, 0), 0)), 9, 4, TRUE, "Drugs properties"))</f>
        <v>26</v>
      </c>
      <c r="AX362" s="105" cm="1">
        <f t="array" aca="1" ref="AX362" ca="1">INDIRECT(ADDRESS(CELL("row", INDEX('Drugs properties'!$A:$A, MATCH($D362, 'Drugs properties'!$A:$A, 0), 0)), 11, 4, TRUE, "Drugs properties"))</f>
        <v>24265</v>
      </c>
      <c r="AY362" s="102" cm="1">
        <f t="array" aca="1" ref="AY362" ca="1">INDIRECT(ADDRESS(CELL("row", INDEX('Drugs properties'!$A:$A, MATCH($D362, 'Drugs properties'!$A:$A, 0), 0)), 12, 4, TRUE, "Drugs properties"))</f>
        <v>2825</v>
      </c>
      <c r="AZ362" s="102" cm="1">
        <f t="array" aca="1" ref="AZ362" ca="1">INDIRECT(ADDRESS(CELL("row", INDEX('Drugs properties'!$A:$A, MATCH($D362, 'Drugs properties'!$A:$A, 0), 0)), 13, 4, TRUE, "Drugs properties"))</f>
        <v>239</v>
      </c>
      <c r="BA362" s="109" cm="1">
        <f t="array" aca="1" ref="BA362" ca="1">INDIRECT(ADDRESS(CELL("row", INDEX('Drugs properties'!$A:$A, MATCH($D362, 'Drugs properties'!$A:$A, 0), 0)), 14, 4, TRUE, "Drugs properties"))</f>
        <v>35</v>
      </c>
    </row>
    <row r="363" spans="1:53" s="1" customFormat="1" ht="60" x14ac:dyDescent="0.25">
      <c r="A363" s="15">
        <v>361</v>
      </c>
      <c r="B363" s="15" t="s">
        <v>1631</v>
      </c>
      <c r="C363" s="32">
        <v>7501784</v>
      </c>
      <c r="D363" s="34" t="s">
        <v>65</v>
      </c>
      <c r="E363" s="16" t="s">
        <v>3234</v>
      </c>
      <c r="F363" s="16" t="s">
        <v>3236</v>
      </c>
      <c r="G363" s="16" t="s">
        <v>3235</v>
      </c>
      <c r="H363" s="16" t="s">
        <v>1639</v>
      </c>
      <c r="I363" s="16"/>
      <c r="J363" s="16"/>
      <c r="K363" s="16" t="s">
        <v>26</v>
      </c>
      <c r="L363" s="16"/>
      <c r="M363" s="35"/>
      <c r="N363" s="43">
        <v>49</v>
      </c>
      <c r="O363" s="17" t="s">
        <v>96</v>
      </c>
      <c r="P363" s="44" t="s">
        <v>1638</v>
      </c>
      <c r="Q363" s="49"/>
      <c r="R363" s="18"/>
      <c r="S363" s="18"/>
      <c r="T363" s="50"/>
      <c r="U363" s="55"/>
      <c r="V363" s="19"/>
      <c r="W363" s="56">
        <v>648</v>
      </c>
      <c r="X363" s="61"/>
      <c r="Y363" s="20"/>
      <c r="Z363" s="20"/>
      <c r="AA363" s="20"/>
      <c r="AB363" s="20"/>
      <c r="AC363" s="20">
        <v>3.1</v>
      </c>
      <c r="AD363" s="20">
        <v>0.5</v>
      </c>
      <c r="AE363" s="20">
        <v>7.7</v>
      </c>
      <c r="AF363" s="20"/>
      <c r="AG363" s="20"/>
      <c r="AH363" s="20"/>
      <c r="AI363" s="20"/>
      <c r="AJ363" s="62"/>
      <c r="AK363" s="67" t="s">
        <v>1640</v>
      </c>
      <c r="AL363" s="21"/>
      <c r="AM363" s="81" t="s">
        <v>3456</v>
      </c>
      <c r="AN363" s="68"/>
      <c r="AO363" s="72"/>
      <c r="AP363" s="98" t="str" cm="1">
        <f t="array" aca="1" ref="AP363" ca="1">INDIRECT(ADDRESS(CELL("row", INDEX('Drugs properties'!$A:$A, MATCH($D363, 'Drugs properties'!$A:$A, 0), 0)), 2, 4, TRUE, "Drugs properties"))</f>
        <v>C1CN(CCC1(C2=CC=C(C=C2)Cl)O)CCCC(=O)C3=CC=C(C=C3)F</v>
      </c>
      <c r="AQ363" s="98" cm="1">
        <f t="array" aca="1" ref="AQ363" ca="1">INDIRECT(ADDRESS(CELL("row", INDEX('Drugs properties'!$A:$A, MATCH($D363, 'Drugs properties'!$A:$A, 0), 0)), 3, 4, TRUE, "Drugs properties"))</f>
        <v>375.86</v>
      </c>
      <c r="AR363" s="98" cm="1">
        <f t="array" aca="1" ref="AR363" ca="1">INDIRECT(ADDRESS(CELL("row", INDEX('Drugs properties'!$A:$A, MATCH($D363, 'Drugs properties'!$A:$A, 0), 0)), 4, 4, TRUE, "Drugs properties"))</f>
        <v>40.54</v>
      </c>
      <c r="AS363" s="98" cm="1">
        <f t="array" aca="1" ref="AS363" ca="1">INDIRECT(ADDRESS(CELL("row", INDEX('Drugs properties'!$A:$A, MATCH($D363, 'Drugs properties'!$A:$A, 0), 0)), 5, 4, TRUE, "Drugs properties"))</f>
        <v>4.22</v>
      </c>
      <c r="AT363" s="98" cm="1">
        <f t="array" aca="1" ref="AT363" ca="1">INDIRECT(ADDRESS(CELL("row", INDEX('Drugs properties'!$A:$A, MATCH($D363, 'Drugs properties'!$A:$A, 0), 0)), 6, 4, TRUE, "Drugs properties"))</f>
        <v>4</v>
      </c>
      <c r="AU363" s="98" cm="1">
        <f t="array" aca="1" ref="AU363" ca="1">INDIRECT(ADDRESS(CELL("row", INDEX('Drugs properties'!$A:$A, MATCH($D363, 'Drugs properties'!$A:$A, 0), 0)), 7, 4, TRUE, "Drugs properties"))</f>
        <v>1</v>
      </c>
      <c r="AV363" s="98" cm="1">
        <f t="array" aca="1" ref="AV363" ca="1">INDIRECT(ADDRESS(CELL("row", INDEX('Drugs properties'!$A:$A, MATCH($D363, 'Drugs properties'!$A:$A, 0), 0)), 8, 4, TRUE, "Drugs properties"))</f>
        <v>6</v>
      </c>
      <c r="AW363" s="98" cm="1">
        <f t="array" aca="1" ref="AW363" ca="1">INDIRECT(ADDRESS(CELL("row", INDEX('Drugs properties'!$A:$A, MATCH($D363, 'Drugs properties'!$A:$A, 0), 0)), 9, 4, TRUE, "Drugs properties"))</f>
        <v>26</v>
      </c>
      <c r="AX363" s="105" cm="1">
        <f t="array" aca="1" ref="AX363" ca="1">INDIRECT(ADDRESS(CELL("row", INDEX('Drugs properties'!$A:$A, MATCH($D363, 'Drugs properties'!$A:$A, 0), 0)), 11, 4, TRUE, "Drugs properties"))</f>
        <v>24265</v>
      </c>
      <c r="AY363" s="102" cm="1">
        <f t="array" aca="1" ref="AY363" ca="1">INDIRECT(ADDRESS(CELL("row", INDEX('Drugs properties'!$A:$A, MATCH($D363, 'Drugs properties'!$A:$A, 0), 0)), 12, 4, TRUE, "Drugs properties"))</f>
        <v>2825</v>
      </c>
      <c r="AZ363" s="102" cm="1">
        <f t="array" aca="1" ref="AZ363" ca="1">INDIRECT(ADDRESS(CELL("row", INDEX('Drugs properties'!$A:$A, MATCH($D363, 'Drugs properties'!$A:$A, 0), 0)), 13, 4, TRUE, "Drugs properties"))</f>
        <v>239</v>
      </c>
      <c r="BA363" s="109" cm="1">
        <f t="array" aca="1" ref="BA363" ca="1">INDIRECT(ADDRESS(CELL("row", INDEX('Drugs properties'!$A:$A, MATCH($D363, 'Drugs properties'!$A:$A, 0), 0)), 14, 4, TRUE, "Drugs properties"))</f>
        <v>35</v>
      </c>
    </row>
    <row r="364" spans="1:53" s="1" customFormat="1" ht="135" x14ac:dyDescent="0.25">
      <c r="A364" s="15">
        <v>362</v>
      </c>
      <c r="B364" s="15" t="s">
        <v>1631</v>
      </c>
      <c r="C364" s="32">
        <v>7501784</v>
      </c>
      <c r="D364" s="34" t="s">
        <v>65</v>
      </c>
      <c r="E364" s="16">
        <v>61</v>
      </c>
      <c r="F364" s="16" t="s">
        <v>3237</v>
      </c>
      <c r="G364" s="16" t="s">
        <v>26</v>
      </c>
      <c r="H364" s="16" t="s">
        <v>1643</v>
      </c>
      <c r="I364" s="90" t="s">
        <v>3375</v>
      </c>
      <c r="J364" s="16" t="s">
        <v>2191</v>
      </c>
      <c r="K364" s="16"/>
      <c r="L364" s="16"/>
      <c r="M364" s="35"/>
      <c r="N364" s="43">
        <v>65</v>
      </c>
      <c r="O364" s="17" t="s">
        <v>100</v>
      </c>
      <c r="P364" s="44" t="s">
        <v>1641</v>
      </c>
      <c r="Q364" s="49"/>
      <c r="R364" s="18"/>
      <c r="S364" s="18"/>
      <c r="T364" s="50"/>
      <c r="U364" s="55"/>
      <c r="V364" s="19"/>
      <c r="W364" s="56">
        <v>628</v>
      </c>
      <c r="X364" s="61"/>
      <c r="Y364" s="20"/>
      <c r="Z364" s="20"/>
      <c r="AA364" s="20"/>
      <c r="AB364" s="20"/>
      <c r="AC364" s="20" t="s">
        <v>73</v>
      </c>
      <c r="AD364" s="20">
        <v>0.65</v>
      </c>
      <c r="AE364" s="20" t="s">
        <v>73</v>
      </c>
      <c r="AF364" s="20"/>
      <c r="AG364" s="20"/>
      <c r="AH364" s="20"/>
      <c r="AI364" s="20"/>
      <c r="AJ364" s="62"/>
      <c r="AK364" s="67" t="s">
        <v>1642</v>
      </c>
      <c r="AL364" s="21"/>
      <c r="AM364" s="81" t="s">
        <v>3457</v>
      </c>
      <c r="AN364" s="68"/>
      <c r="AO364" s="72" t="s">
        <v>2192</v>
      </c>
      <c r="AP364" s="100" t="str" cm="1">
        <f t="array" aca="1" ref="AP364" ca="1">INDIRECT(ADDRESS(CELL("row", INDEX('Drugs properties'!$A:$A, MATCH($D364, 'Drugs properties'!$A:$A, 0), 0)), 2, 4, TRUE, "Drugs properties"))</f>
        <v>C1CN(CCC1(C2=CC=C(C=C2)Cl)O)CCCC(=O)C3=CC=C(C=C3)F</v>
      </c>
      <c r="AQ364" s="98" cm="1">
        <f t="array" aca="1" ref="AQ364" ca="1">INDIRECT(ADDRESS(CELL("row", INDEX('Drugs properties'!$A:$A, MATCH($D364, 'Drugs properties'!$A:$A, 0), 0)), 3, 4, TRUE, "Drugs properties"))</f>
        <v>375.86</v>
      </c>
      <c r="AR364" s="98" cm="1">
        <f t="array" aca="1" ref="AR364" ca="1">INDIRECT(ADDRESS(CELL("row", INDEX('Drugs properties'!$A:$A, MATCH($D364, 'Drugs properties'!$A:$A, 0), 0)), 4, 4, TRUE, "Drugs properties"))</f>
        <v>40.54</v>
      </c>
      <c r="AS364" s="98" cm="1">
        <f t="array" aca="1" ref="AS364" ca="1">INDIRECT(ADDRESS(CELL("row", INDEX('Drugs properties'!$A:$A, MATCH($D364, 'Drugs properties'!$A:$A, 0), 0)), 5, 4, TRUE, "Drugs properties"))</f>
        <v>4.22</v>
      </c>
      <c r="AT364" s="98" cm="1">
        <f t="array" aca="1" ref="AT364" ca="1">INDIRECT(ADDRESS(CELL("row", INDEX('Drugs properties'!$A:$A, MATCH($D364, 'Drugs properties'!$A:$A, 0), 0)), 6, 4, TRUE, "Drugs properties"))</f>
        <v>4</v>
      </c>
      <c r="AU364" s="98" cm="1">
        <f t="array" aca="1" ref="AU364" ca="1">INDIRECT(ADDRESS(CELL("row", INDEX('Drugs properties'!$A:$A, MATCH($D364, 'Drugs properties'!$A:$A, 0), 0)), 7, 4, TRUE, "Drugs properties"))</f>
        <v>1</v>
      </c>
      <c r="AV364" s="98" cm="1">
        <f t="array" aca="1" ref="AV364" ca="1">INDIRECT(ADDRESS(CELL("row", INDEX('Drugs properties'!$A:$A, MATCH($D364, 'Drugs properties'!$A:$A, 0), 0)), 8, 4, TRUE, "Drugs properties"))</f>
        <v>6</v>
      </c>
      <c r="AW364" s="98" cm="1">
        <f t="array" aca="1" ref="AW364" ca="1">INDIRECT(ADDRESS(CELL("row", INDEX('Drugs properties'!$A:$A, MATCH($D364, 'Drugs properties'!$A:$A, 0), 0)), 9, 4, TRUE, "Drugs properties"))</f>
        <v>26</v>
      </c>
      <c r="AX364" s="105" cm="1">
        <f t="array" aca="1" ref="AX364" ca="1">INDIRECT(ADDRESS(CELL("row", INDEX('Drugs properties'!$A:$A, MATCH($D364, 'Drugs properties'!$A:$A, 0), 0)), 11, 4, TRUE, "Drugs properties"))</f>
        <v>24265</v>
      </c>
      <c r="AY364" s="102" cm="1">
        <f t="array" aca="1" ref="AY364" ca="1">INDIRECT(ADDRESS(CELL("row", INDEX('Drugs properties'!$A:$A, MATCH($D364, 'Drugs properties'!$A:$A, 0), 0)), 12, 4, TRUE, "Drugs properties"))</f>
        <v>2825</v>
      </c>
      <c r="AZ364" s="102" cm="1">
        <f t="array" aca="1" ref="AZ364" ca="1">INDIRECT(ADDRESS(CELL("row", INDEX('Drugs properties'!$A:$A, MATCH($D364, 'Drugs properties'!$A:$A, 0), 0)), 13, 4, TRUE, "Drugs properties"))</f>
        <v>239</v>
      </c>
      <c r="BA364" s="109" cm="1">
        <f t="array" aca="1" ref="BA364" ca="1">INDIRECT(ADDRESS(CELL("row", INDEX('Drugs properties'!$A:$A, MATCH($D364, 'Drugs properties'!$A:$A, 0), 0)), 14, 4, TRUE, "Drugs properties"))</f>
        <v>35</v>
      </c>
    </row>
    <row r="365" spans="1:53" s="1" customFormat="1" ht="60" x14ac:dyDescent="0.25">
      <c r="A365" s="15">
        <v>363</v>
      </c>
      <c r="B365" s="15" t="s">
        <v>1644</v>
      </c>
      <c r="C365" s="32">
        <v>9591913</v>
      </c>
      <c r="D365" s="34" t="s">
        <v>65</v>
      </c>
      <c r="E365" s="16">
        <v>9</v>
      </c>
      <c r="F365" s="16" t="s">
        <v>1645</v>
      </c>
      <c r="G365" s="16"/>
      <c r="H365" s="16"/>
      <c r="I365" s="16"/>
      <c r="J365" s="16"/>
      <c r="K365" s="16"/>
      <c r="L365" s="16"/>
      <c r="M365" s="35"/>
      <c r="N365" s="43">
        <v>45</v>
      </c>
      <c r="O365" s="17" t="s">
        <v>96</v>
      </c>
      <c r="P365" s="44"/>
      <c r="Q365" s="49"/>
      <c r="R365" s="18"/>
      <c r="S365" s="18"/>
      <c r="T365" s="50"/>
      <c r="U365" s="55"/>
      <c r="V365" s="19"/>
      <c r="W365" s="56">
        <v>638</v>
      </c>
      <c r="X365" s="61"/>
      <c r="Y365" s="20"/>
      <c r="Z365" s="20"/>
      <c r="AA365" s="20"/>
      <c r="AB365" s="20"/>
      <c r="AC365" s="20"/>
      <c r="AD365" s="20"/>
      <c r="AE365" s="20"/>
      <c r="AF365" s="20"/>
      <c r="AG365" s="20"/>
      <c r="AH365" s="20"/>
      <c r="AI365" s="20"/>
      <c r="AJ365" s="62"/>
      <c r="AK365" s="67"/>
      <c r="AL365" s="21"/>
      <c r="AM365" s="21"/>
      <c r="AN365" s="68"/>
      <c r="AO365" s="72"/>
      <c r="AP365" s="98" t="str" cm="1">
        <f t="array" aca="1" ref="AP365" ca="1">INDIRECT(ADDRESS(CELL("row", INDEX('Drugs properties'!$A:$A, MATCH($D365, 'Drugs properties'!$A:$A, 0), 0)), 2, 4, TRUE, "Drugs properties"))</f>
        <v>C1CN(CCC1(C2=CC=C(C=C2)Cl)O)CCCC(=O)C3=CC=C(C=C3)F</v>
      </c>
      <c r="AQ365" s="98" cm="1">
        <f t="array" aca="1" ref="AQ365" ca="1">INDIRECT(ADDRESS(CELL("row", INDEX('Drugs properties'!$A:$A, MATCH($D365, 'Drugs properties'!$A:$A, 0), 0)), 3, 4, TRUE, "Drugs properties"))</f>
        <v>375.86</v>
      </c>
      <c r="AR365" s="98" cm="1">
        <f t="array" aca="1" ref="AR365" ca="1">INDIRECT(ADDRESS(CELL("row", INDEX('Drugs properties'!$A:$A, MATCH($D365, 'Drugs properties'!$A:$A, 0), 0)), 4, 4, TRUE, "Drugs properties"))</f>
        <v>40.54</v>
      </c>
      <c r="AS365" s="98" cm="1">
        <f t="array" aca="1" ref="AS365" ca="1">INDIRECT(ADDRESS(CELL("row", INDEX('Drugs properties'!$A:$A, MATCH($D365, 'Drugs properties'!$A:$A, 0), 0)), 5, 4, TRUE, "Drugs properties"))</f>
        <v>4.22</v>
      </c>
      <c r="AT365" s="98" cm="1">
        <f t="array" aca="1" ref="AT365" ca="1">INDIRECT(ADDRESS(CELL("row", INDEX('Drugs properties'!$A:$A, MATCH($D365, 'Drugs properties'!$A:$A, 0), 0)), 6, 4, TRUE, "Drugs properties"))</f>
        <v>4</v>
      </c>
      <c r="AU365" s="98" cm="1">
        <f t="array" aca="1" ref="AU365" ca="1">INDIRECT(ADDRESS(CELL("row", INDEX('Drugs properties'!$A:$A, MATCH($D365, 'Drugs properties'!$A:$A, 0), 0)), 7, 4, TRUE, "Drugs properties"))</f>
        <v>1</v>
      </c>
      <c r="AV365" s="98" cm="1">
        <f t="array" aca="1" ref="AV365" ca="1">INDIRECT(ADDRESS(CELL("row", INDEX('Drugs properties'!$A:$A, MATCH($D365, 'Drugs properties'!$A:$A, 0), 0)), 8, 4, TRUE, "Drugs properties"))</f>
        <v>6</v>
      </c>
      <c r="AW365" s="98" cm="1">
        <f t="array" aca="1" ref="AW365" ca="1">INDIRECT(ADDRESS(CELL("row", INDEX('Drugs properties'!$A:$A, MATCH($D365, 'Drugs properties'!$A:$A, 0), 0)), 9, 4, TRUE, "Drugs properties"))</f>
        <v>26</v>
      </c>
      <c r="AX365" s="105" cm="1">
        <f t="array" aca="1" ref="AX365" ca="1">INDIRECT(ADDRESS(CELL("row", INDEX('Drugs properties'!$A:$A, MATCH($D365, 'Drugs properties'!$A:$A, 0), 0)), 11, 4, TRUE, "Drugs properties"))</f>
        <v>24265</v>
      </c>
      <c r="AY365" s="102" cm="1">
        <f t="array" aca="1" ref="AY365" ca="1">INDIRECT(ADDRESS(CELL("row", INDEX('Drugs properties'!$A:$A, MATCH($D365, 'Drugs properties'!$A:$A, 0), 0)), 12, 4, TRUE, "Drugs properties"))</f>
        <v>2825</v>
      </c>
      <c r="AZ365" s="102" cm="1">
        <f t="array" aca="1" ref="AZ365" ca="1">INDIRECT(ADDRESS(CELL("row", INDEX('Drugs properties'!$A:$A, MATCH($D365, 'Drugs properties'!$A:$A, 0), 0)), 13, 4, TRUE, "Drugs properties"))</f>
        <v>239</v>
      </c>
      <c r="BA365" s="109" cm="1">
        <f t="array" aca="1" ref="BA365" ca="1">INDIRECT(ADDRESS(CELL("row", INDEX('Drugs properties'!$A:$A, MATCH($D365, 'Drugs properties'!$A:$A, 0), 0)), 14, 4, TRUE, "Drugs properties"))</f>
        <v>35</v>
      </c>
    </row>
    <row r="366" spans="1:53" s="1" customFormat="1" ht="60" x14ac:dyDescent="0.25">
      <c r="A366" s="15">
        <v>364</v>
      </c>
      <c r="B366" s="15" t="s">
        <v>1644</v>
      </c>
      <c r="C366" s="32">
        <v>9591913</v>
      </c>
      <c r="D366" s="34" t="s">
        <v>65</v>
      </c>
      <c r="E366" s="16">
        <v>115</v>
      </c>
      <c r="F366" s="16" t="s">
        <v>1646</v>
      </c>
      <c r="G366" s="16"/>
      <c r="H366" s="16"/>
      <c r="I366" s="16"/>
      <c r="J366" s="16"/>
      <c r="K366" s="16"/>
      <c r="L366" s="16"/>
      <c r="M366" s="35"/>
      <c r="N366" s="43">
        <v>64</v>
      </c>
      <c r="O366" s="17" t="s">
        <v>100</v>
      </c>
      <c r="P366" s="44"/>
      <c r="Q366" s="49"/>
      <c r="R366" s="18"/>
      <c r="S366" s="18"/>
      <c r="T366" s="50"/>
      <c r="U366" s="55"/>
      <c r="V366" s="19"/>
      <c r="W366" s="56">
        <v>605</v>
      </c>
      <c r="X366" s="61"/>
      <c r="Y366" s="20"/>
      <c r="Z366" s="20"/>
      <c r="AA366" s="20"/>
      <c r="AB366" s="20"/>
      <c r="AC366" s="20"/>
      <c r="AD366" s="20"/>
      <c r="AE366" s="20"/>
      <c r="AF366" s="20"/>
      <c r="AG366" s="20"/>
      <c r="AH366" s="20"/>
      <c r="AI366" s="20"/>
      <c r="AJ366" s="62"/>
      <c r="AK366" s="67"/>
      <c r="AL366" s="21"/>
      <c r="AM366" s="21"/>
      <c r="AN366" s="68"/>
      <c r="AO366" s="72"/>
      <c r="AP366" s="100" t="str" cm="1">
        <f t="array" aca="1" ref="AP366" ca="1">INDIRECT(ADDRESS(CELL("row", INDEX('Drugs properties'!$A:$A, MATCH($D366, 'Drugs properties'!$A:$A, 0), 0)), 2, 4, TRUE, "Drugs properties"))</f>
        <v>C1CN(CCC1(C2=CC=C(C=C2)Cl)O)CCCC(=O)C3=CC=C(C=C3)F</v>
      </c>
      <c r="AQ366" s="98" cm="1">
        <f t="array" aca="1" ref="AQ366" ca="1">INDIRECT(ADDRESS(CELL("row", INDEX('Drugs properties'!$A:$A, MATCH($D366, 'Drugs properties'!$A:$A, 0), 0)), 3, 4, TRUE, "Drugs properties"))</f>
        <v>375.86</v>
      </c>
      <c r="AR366" s="98" cm="1">
        <f t="array" aca="1" ref="AR366" ca="1">INDIRECT(ADDRESS(CELL("row", INDEX('Drugs properties'!$A:$A, MATCH($D366, 'Drugs properties'!$A:$A, 0), 0)), 4, 4, TRUE, "Drugs properties"))</f>
        <v>40.54</v>
      </c>
      <c r="AS366" s="98" cm="1">
        <f t="array" aca="1" ref="AS366" ca="1">INDIRECT(ADDRESS(CELL("row", INDEX('Drugs properties'!$A:$A, MATCH($D366, 'Drugs properties'!$A:$A, 0), 0)), 5, 4, TRUE, "Drugs properties"))</f>
        <v>4.22</v>
      </c>
      <c r="AT366" s="98" cm="1">
        <f t="array" aca="1" ref="AT366" ca="1">INDIRECT(ADDRESS(CELL("row", INDEX('Drugs properties'!$A:$A, MATCH($D366, 'Drugs properties'!$A:$A, 0), 0)), 6, 4, TRUE, "Drugs properties"))</f>
        <v>4</v>
      </c>
      <c r="AU366" s="98" cm="1">
        <f t="array" aca="1" ref="AU366" ca="1">INDIRECT(ADDRESS(CELL("row", INDEX('Drugs properties'!$A:$A, MATCH($D366, 'Drugs properties'!$A:$A, 0), 0)), 7, 4, TRUE, "Drugs properties"))</f>
        <v>1</v>
      </c>
      <c r="AV366" s="98" cm="1">
        <f t="array" aca="1" ref="AV366" ca="1">INDIRECT(ADDRESS(CELL("row", INDEX('Drugs properties'!$A:$A, MATCH($D366, 'Drugs properties'!$A:$A, 0), 0)), 8, 4, TRUE, "Drugs properties"))</f>
        <v>6</v>
      </c>
      <c r="AW366" s="98" cm="1">
        <f t="array" aca="1" ref="AW366" ca="1">INDIRECT(ADDRESS(CELL("row", INDEX('Drugs properties'!$A:$A, MATCH($D366, 'Drugs properties'!$A:$A, 0), 0)), 9, 4, TRUE, "Drugs properties"))</f>
        <v>26</v>
      </c>
      <c r="AX366" s="105" cm="1">
        <f t="array" aca="1" ref="AX366" ca="1">INDIRECT(ADDRESS(CELL("row", INDEX('Drugs properties'!$A:$A, MATCH($D366, 'Drugs properties'!$A:$A, 0), 0)), 11, 4, TRUE, "Drugs properties"))</f>
        <v>24265</v>
      </c>
      <c r="AY366" s="102" cm="1">
        <f t="array" aca="1" ref="AY366" ca="1">INDIRECT(ADDRESS(CELL("row", INDEX('Drugs properties'!$A:$A, MATCH($D366, 'Drugs properties'!$A:$A, 0), 0)), 12, 4, TRUE, "Drugs properties"))</f>
        <v>2825</v>
      </c>
      <c r="AZ366" s="102" cm="1">
        <f t="array" aca="1" ref="AZ366" ca="1">INDIRECT(ADDRESS(CELL("row", INDEX('Drugs properties'!$A:$A, MATCH($D366, 'Drugs properties'!$A:$A, 0), 0)), 13, 4, TRUE, "Drugs properties"))</f>
        <v>239</v>
      </c>
      <c r="BA366" s="109" cm="1">
        <f t="array" aca="1" ref="BA366" ca="1">INDIRECT(ADDRESS(CELL("row", INDEX('Drugs properties'!$A:$A, MATCH($D366, 'Drugs properties'!$A:$A, 0), 0)), 14, 4, TRUE, "Drugs properties"))</f>
        <v>35</v>
      </c>
    </row>
    <row r="367" spans="1:53" s="1" customFormat="1" ht="60" x14ac:dyDescent="0.25">
      <c r="A367" s="15">
        <v>365</v>
      </c>
      <c r="B367" s="15" t="s">
        <v>1644</v>
      </c>
      <c r="C367" s="32">
        <v>9591913</v>
      </c>
      <c r="D367" s="34" t="s">
        <v>65</v>
      </c>
      <c r="E367" s="90"/>
      <c r="F367" s="16" t="s">
        <v>2193</v>
      </c>
      <c r="G367" s="16"/>
      <c r="H367" s="16"/>
      <c r="I367" s="16"/>
      <c r="J367" s="16"/>
      <c r="K367" s="16"/>
      <c r="L367" s="16"/>
      <c r="M367" s="35"/>
      <c r="N367" s="43">
        <v>75</v>
      </c>
      <c r="O367" s="17" t="s">
        <v>100</v>
      </c>
      <c r="P367" s="44"/>
      <c r="Q367" s="49"/>
      <c r="R367" s="18"/>
      <c r="S367" s="18"/>
      <c r="T367" s="50"/>
      <c r="U367" s="55"/>
      <c r="V367" s="19"/>
      <c r="W367" s="56">
        <v>567</v>
      </c>
      <c r="X367" s="61"/>
      <c r="Y367" s="20"/>
      <c r="Z367" s="20"/>
      <c r="AA367" s="20"/>
      <c r="AB367" s="20"/>
      <c r="AC367" s="20"/>
      <c r="AD367" s="20"/>
      <c r="AE367" s="20"/>
      <c r="AF367" s="20"/>
      <c r="AG367" s="20"/>
      <c r="AH367" s="20"/>
      <c r="AI367" s="20"/>
      <c r="AJ367" s="62"/>
      <c r="AK367" s="67"/>
      <c r="AL367" s="21"/>
      <c r="AM367" s="21"/>
      <c r="AN367" s="68"/>
      <c r="AO367" s="72"/>
      <c r="AP367" s="98" t="str" cm="1">
        <f t="array" aca="1" ref="AP367" ca="1">INDIRECT(ADDRESS(CELL("row", INDEX('Drugs properties'!$A:$A, MATCH($D367, 'Drugs properties'!$A:$A, 0), 0)), 2, 4, TRUE, "Drugs properties"))</f>
        <v>C1CN(CCC1(C2=CC=C(C=C2)Cl)O)CCCC(=O)C3=CC=C(C=C3)F</v>
      </c>
      <c r="AQ367" s="98" cm="1">
        <f t="array" aca="1" ref="AQ367" ca="1">INDIRECT(ADDRESS(CELL("row", INDEX('Drugs properties'!$A:$A, MATCH($D367, 'Drugs properties'!$A:$A, 0), 0)), 3, 4, TRUE, "Drugs properties"))</f>
        <v>375.86</v>
      </c>
      <c r="AR367" s="98" cm="1">
        <f t="array" aca="1" ref="AR367" ca="1">INDIRECT(ADDRESS(CELL("row", INDEX('Drugs properties'!$A:$A, MATCH($D367, 'Drugs properties'!$A:$A, 0), 0)), 4, 4, TRUE, "Drugs properties"))</f>
        <v>40.54</v>
      </c>
      <c r="AS367" s="98" cm="1">
        <f t="array" aca="1" ref="AS367" ca="1">INDIRECT(ADDRESS(CELL("row", INDEX('Drugs properties'!$A:$A, MATCH($D367, 'Drugs properties'!$A:$A, 0), 0)), 5, 4, TRUE, "Drugs properties"))</f>
        <v>4.22</v>
      </c>
      <c r="AT367" s="98" cm="1">
        <f t="array" aca="1" ref="AT367" ca="1">INDIRECT(ADDRESS(CELL("row", INDEX('Drugs properties'!$A:$A, MATCH($D367, 'Drugs properties'!$A:$A, 0), 0)), 6, 4, TRUE, "Drugs properties"))</f>
        <v>4</v>
      </c>
      <c r="AU367" s="98" cm="1">
        <f t="array" aca="1" ref="AU367" ca="1">INDIRECT(ADDRESS(CELL("row", INDEX('Drugs properties'!$A:$A, MATCH($D367, 'Drugs properties'!$A:$A, 0), 0)), 7, 4, TRUE, "Drugs properties"))</f>
        <v>1</v>
      </c>
      <c r="AV367" s="98" cm="1">
        <f t="array" aca="1" ref="AV367" ca="1">INDIRECT(ADDRESS(CELL("row", INDEX('Drugs properties'!$A:$A, MATCH($D367, 'Drugs properties'!$A:$A, 0), 0)), 8, 4, TRUE, "Drugs properties"))</f>
        <v>6</v>
      </c>
      <c r="AW367" s="98" cm="1">
        <f t="array" aca="1" ref="AW367" ca="1">INDIRECT(ADDRESS(CELL("row", INDEX('Drugs properties'!$A:$A, MATCH($D367, 'Drugs properties'!$A:$A, 0), 0)), 9, 4, TRUE, "Drugs properties"))</f>
        <v>26</v>
      </c>
      <c r="AX367" s="105" cm="1">
        <f t="array" aca="1" ref="AX367" ca="1">INDIRECT(ADDRESS(CELL("row", INDEX('Drugs properties'!$A:$A, MATCH($D367, 'Drugs properties'!$A:$A, 0), 0)), 11, 4, TRUE, "Drugs properties"))</f>
        <v>24265</v>
      </c>
      <c r="AY367" s="102" cm="1">
        <f t="array" aca="1" ref="AY367" ca="1">INDIRECT(ADDRESS(CELL("row", INDEX('Drugs properties'!$A:$A, MATCH($D367, 'Drugs properties'!$A:$A, 0), 0)), 12, 4, TRUE, "Drugs properties"))</f>
        <v>2825</v>
      </c>
      <c r="AZ367" s="102" cm="1">
        <f t="array" aca="1" ref="AZ367" ca="1">INDIRECT(ADDRESS(CELL("row", INDEX('Drugs properties'!$A:$A, MATCH($D367, 'Drugs properties'!$A:$A, 0), 0)), 13, 4, TRUE, "Drugs properties"))</f>
        <v>239</v>
      </c>
      <c r="BA367" s="109" cm="1">
        <f t="array" aca="1" ref="BA367" ca="1">INDIRECT(ADDRESS(CELL("row", INDEX('Drugs properties'!$A:$A, MATCH($D367, 'Drugs properties'!$A:$A, 0), 0)), 14, 4, TRUE, "Drugs properties"))</f>
        <v>35</v>
      </c>
    </row>
    <row r="368" spans="1:53" s="1" customFormat="1" ht="60" x14ac:dyDescent="0.25">
      <c r="A368" s="15">
        <v>366</v>
      </c>
      <c r="B368" s="15" t="s">
        <v>1644</v>
      </c>
      <c r="C368" s="32">
        <v>9591913</v>
      </c>
      <c r="D368" s="34" t="s">
        <v>65</v>
      </c>
      <c r="E368" s="90">
        <v>55</v>
      </c>
      <c r="F368" s="16" t="s">
        <v>1647</v>
      </c>
      <c r="G368" s="16"/>
      <c r="H368" s="16"/>
      <c r="I368" s="16"/>
      <c r="J368" s="16"/>
      <c r="K368" s="16"/>
      <c r="L368" s="16"/>
      <c r="M368" s="35"/>
      <c r="N368" s="43">
        <v>71</v>
      </c>
      <c r="O368" s="17" t="s">
        <v>100</v>
      </c>
      <c r="P368" s="44"/>
      <c r="Q368" s="49"/>
      <c r="R368" s="18"/>
      <c r="S368" s="18"/>
      <c r="T368" s="50"/>
      <c r="U368" s="55"/>
      <c r="V368" s="19"/>
      <c r="W368" s="56" t="s">
        <v>1649</v>
      </c>
      <c r="X368" s="61"/>
      <c r="Y368" s="20"/>
      <c r="Z368" s="20"/>
      <c r="AA368" s="20"/>
      <c r="AB368" s="20"/>
      <c r="AC368" s="20"/>
      <c r="AD368" s="20"/>
      <c r="AE368" s="20"/>
      <c r="AF368" s="20"/>
      <c r="AG368" s="20"/>
      <c r="AH368" s="20"/>
      <c r="AI368" s="20"/>
      <c r="AJ368" s="62"/>
      <c r="AK368" s="67"/>
      <c r="AL368" s="21"/>
      <c r="AM368" s="21"/>
      <c r="AN368" s="68"/>
      <c r="AO368" s="72"/>
      <c r="AP368" s="98" t="str" cm="1">
        <f t="array" aca="1" ref="AP368" ca="1">INDIRECT(ADDRESS(CELL("row", INDEX('Drugs properties'!$A:$A, MATCH($D368, 'Drugs properties'!$A:$A, 0), 0)), 2, 4, TRUE, "Drugs properties"))</f>
        <v>C1CN(CCC1(C2=CC=C(C=C2)Cl)O)CCCC(=O)C3=CC=C(C=C3)F</v>
      </c>
      <c r="AQ368" s="98" cm="1">
        <f t="array" aca="1" ref="AQ368" ca="1">INDIRECT(ADDRESS(CELL("row", INDEX('Drugs properties'!$A:$A, MATCH($D368, 'Drugs properties'!$A:$A, 0), 0)), 3, 4, TRUE, "Drugs properties"))</f>
        <v>375.86</v>
      </c>
      <c r="AR368" s="98" cm="1">
        <f t="array" aca="1" ref="AR368" ca="1">INDIRECT(ADDRESS(CELL("row", INDEX('Drugs properties'!$A:$A, MATCH($D368, 'Drugs properties'!$A:$A, 0), 0)), 4, 4, TRUE, "Drugs properties"))</f>
        <v>40.54</v>
      </c>
      <c r="AS368" s="98" cm="1">
        <f t="array" aca="1" ref="AS368" ca="1">INDIRECT(ADDRESS(CELL("row", INDEX('Drugs properties'!$A:$A, MATCH($D368, 'Drugs properties'!$A:$A, 0), 0)), 5, 4, TRUE, "Drugs properties"))</f>
        <v>4.22</v>
      </c>
      <c r="AT368" s="98" cm="1">
        <f t="array" aca="1" ref="AT368" ca="1">INDIRECT(ADDRESS(CELL("row", INDEX('Drugs properties'!$A:$A, MATCH($D368, 'Drugs properties'!$A:$A, 0), 0)), 6, 4, TRUE, "Drugs properties"))</f>
        <v>4</v>
      </c>
      <c r="AU368" s="98" cm="1">
        <f t="array" aca="1" ref="AU368" ca="1">INDIRECT(ADDRESS(CELL("row", INDEX('Drugs properties'!$A:$A, MATCH($D368, 'Drugs properties'!$A:$A, 0), 0)), 7, 4, TRUE, "Drugs properties"))</f>
        <v>1</v>
      </c>
      <c r="AV368" s="98" cm="1">
        <f t="array" aca="1" ref="AV368" ca="1">INDIRECT(ADDRESS(CELL("row", INDEX('Drugs properties'!$A:$A, MATCH($D368, 'Drugs properties'!$A:$A, 0), 0)), 8, 4, TRUE, "Drugs properties"))</f>
        <v>6</v>
      </c>
      <c r="AW368" s="98" cm="1">
        <f t="array" aca="1" ref="AW368" ca="1">INDIRECT(ADDRESS(CELL("row", INDEX('Drugs properties'!$A:$A, MATCH($D368, 'Drugs properties'!$A:$A, 0), 0)), 9, 4, TRUE, "Drugs properties"))</f>
        <v>26</v>
      </c>
      <c r="AX368" s="105" cm="1">
        <f t="array" aca="1" ref="AX368" ca="1">INDIRECT(ADDRESS(CELL("row", INDEX('Drugs properties'!$A:$A, MATCH($D368, 'Drugs properties'!$A:$A, 0), 0)), 11, 4, TRUE, "Drugs properties"))</f>
        <v>24265</v>
      </c>
      <c r="AY368" s="102" cm="1">
        <f t="array" aca="1" ref="AY368" ca="1">INDIRECT(ADDRESS(CELL("row", INDEX('Drugs properties'!$A:$A, MATCH($D368, 'Drugs properties'!$A:$A, 0), 0)), 12, 4, TRUE, "Drugs properties"))</f>
        <v>2825</v>
      </c>
      <c r="AZ368" s="102" cm="1">
        <f t="array" aca="1" ref="AZ368" ca="1">INDIRECT(ADDRESS(CELL("row", INDEX('Drugs properties'!$A:$A, MATCH($D368, 'Drugs properties'!$A:$A, 0), 0)), 13, 4, TRUE, "Drugs properties"))</f>
        <v>239</v>
      </c>
      <c r="BA368" s="109" cm="1">
        <f t="array" aca="1" ref="BA368" ca="1">INDIRECT(ADDRESS(CELL("row", INDEX('Drugs properties'!$A:$A, MATCH($D368, 'Drugs properties'!$A:$A, 0), 0)), 14, 4, TRUE, "Drugs properties"))</f>
        <v>35</v>
      </c>
    </row>
    <row r="369" spans="1:53" s="1" customFormat="1" ht="60" x14ac:dyDescent="0.25">
      <c r="A369" s="15">
        <v>367</v>
      </c>
      <c r="B369" s="15" t="s">
        <v>1644</v>
      </c>
      <c r="C369" s="32">
        <v>9591913</v>
      </c>
      <c r="D369" s="34" t="s">
        <v>65</v>
      </c>
      <c r="E369" s="90">
        <v>75</v>
      </c>
      <c r="F369" s="16" t="s">
        <v>2194</v>
      </c>
      <c r="G369" s="16"/>
      <c r="H369" s="16"/>
      <c r="I369" s="16"/>
      <c r="J369" s="16"/>
      <c r="K369" s="16"/>
      <c r="L369" s="16"/>
      <c r="M369" s="35"/>
      <c r="N369" s="43">
        <v>58</v>
      </c>
      <c r="O369" s="17" t="s">
        <v>100</v>
      </c>
      <c r="P369" s="44"/>
      <c r="Q369" s="49"/>
      <c r="R369" s="18"/>
      <c r="S369" s="18"/>
      <c r="T369" s="50"/>
      <c r="U369" s="55"/>
      <c r="V369" s="19"/>
      <c r="W369" s="56">
        <v>657</v>
      </c>
      <c r="X369" s="61"/>
      <c r="Y369" s="20"/>
      <c r="Z369" s="20"/>
      <c r="AA369" s="20"/>
      <c r="AB369" s="20"/>
      <c r="AC369" s="20"/>
      <c r="AD369" s="20"/>
      <c r="AE369" s="20"/>
      <c r="AF369" s="20"/>
      <c r="AG369" s="20"/>
      <c r="AH369" s="20"/>
      <c r="AI369" s="20"/>
      <c r="AJ369" s="62"/>
      <c r="AK369" s="67"/>
      <c r="AL369" s="21"/>
      <c r="AM369" s="21"/>
      <c r="AN369" s="68"/>
      <c r="AO369" s="72"/>
      <c r="AP369" s="98" t="str" cm="1">
        <f t="array" aca="1" ref="AP369" ca="1">INDIRECT(ADDRESS(CELL("row", INDEX('Drugs properties'!$A:$A, MATCH($D369, 'Drugs properties'!$A:$A, 0), 0)), 2, 4, TRUE, "Drugs properties"))</f>
        <v>C1CN(CCC1(C2=CC=C(C=C2)Cl)O)CCCC(=O)C3=CC=C(C=C3)F</v>
      </c>
      <c r="AQ369" s="98" cm="1">
        <f t="array" aca="1" ref="AQ369" ca="1">INDIRECT(ADDRESS(CELL("row", INDEX('Drugs properties'!$A:$A, MATCH($D369, 'Drugs properties'!$A:$A, 0), 0)), 3, 4, TRUE, "Drugs properties"))</f>
        <v>375.86</v>
      </c>
      <c r="AR369" s="98" cm="1">
        <f t="array" aca="1" ref="AR369" ca="1">INDIRECT(ADDRESS(CELL("row", INDEX('Drugs properties'!$A:$A, MATCH($D369, 'Drugs properties'!$A:$A, 0), 0)), 4, 4, TRUE, "Drugs properties"))</f>
        <v>40.54</v>
      </c>
      <c r="AS369" s="98" cm="1">
        <f t="array" aca="1" ref="AS369" ca="1">INDIRECT(ADDRESS(CELL("row", INDEX('Drugs properties'!$A:$A, MATCH($D369, 'Drugs properties'!$A:$A, 0), 0)), 5, 4, TRUE, "Drugs properties"))</f>
        <v>4.22</v>
      </c>
      <c r="AT369" s="98" cm="1">
        <f t="array" aca="1" ref="AT369" ca="1">INDIRECT(ADDRESS(CELL("row", INDEX('Drugs properties'!$A:$A, MATCH($D369, 'Drugs properties'!$A:$A, 0), 0)), 6, 4, TRUE, "Drugs properties"))</f>
        <v>4</v>
      </c>
      <c r="AU369" s="98" cm="1">
        <f t="array" aca="1" ref="AU369" ca="1">INDIRECT(ADDRESS(CELL("row", INDEX('Drugs properties'!$A:$A, MATCH($D369, 'Drugs properties'!$A:$A, 0), 0)), 7, 4, TRUE, "Drugs properties"))</f>
        <v>1</v>
      </c>
      <c r="AV369" s="98" cm="1">
        <f t="array" aca="1" ref="AV369" ca="1">INDIRECT(ADDRESS(CELL("row", INDEX('Drugs properties'!$A:$A, MATCH($D369, 'Drugs properties'!$A:$A, 0), 0)), 8, 4, TRUE, "Drugs properties"))</f>
        <v>6</v>
      </c>
      <c r="AW369" s="98" cm="1">
        <f t="array" aca="1" ref="AW369" ca="1">INDIRECT(ADDRESS(CELL("row", INDEX('Drugs properties'!$A:$A, MATCH($D369, 'Drugs properties'!$A:$A, 0), 0)), 9, 4, TRUE, "Drugs properties"))</f>
        <v>26</v>
      </c>
      <c r="AX369" s="105" cm="1">
        <f t="array" aca="1" ref="AX369" ca="1">INDIRECT(ADDRESS(CELL("row", INDEX('Drugs properties'!$A:$A, MATCH($D369, 'Drugs properties'!$A:$A, 0), 0)), 11, 4, TRUE, "Drugs properties"))</f>
        <v>24265</v>
      </c>
      <c r="AY369" s="102" cm="1">
        <f t="array" aca="1" ref="AY369" ca="1">INDIRECT(ADDRESS(CELL("row", INDEX('Drugs properties'!$A:$A, MATCH($D369, 'Drugs properties'!$A:$A, 0), 0)), 12, 4, TRUE, "Drugs properties"))</f>
        <v>2825</v>
      </c>
      <c r="AZ369" s="102" cm="1">
        <f t="array" aca="1" ref="AZ369" ca="1">INDIRECT(ADDRESS(CELL("row", INDEX('Drugs properties'!$A:$A, MATCH($D369, 'Drugs properties'!$A:$A, 0), 0)), 13, 4, TRUE, "Drugs properties"))</f>
        <v>239</v>
      </c>
      <c r="BA369" s="109" cm="1">
        <f t="array" aca="1" ref="BA369" ca="1">INDIRECT(ADDRESS(CELL("row", INDEX('Drugs properties'!$A:$A, MATCH($D369, 'Drugs properties'!$A:$A, 0), 0)), 14, 4, TRUE, "Drugs properties"))</f>
        <v>35</v>
      </c>
    </row>
    <row r="370" spans="1:53" s="1" customFormat="1" ht="60" x14ac:dyDescent="0.25">
      <c r="A370" s="15">
        <v>368</v>
      </c>
      <c r="B370" s="15" t="s">
        <v>1644</v>
      </c>
      <c r="C370" s="32">
        <v>9591913</v>
      </c>
      <c r="D370" s="34" t="s">
        <v>65</v>
      </c>
      <c r="E370" s="90">
        <v>35</v>
      </c>
      <c r="F370" s="16" t="s">
        <v>2195</v>
      </c>
      <c r="G370" s="16"/>
      <c r="H370" s="16"/>
      <c r="I370" s="16"/>
      <c r="J370" s="16"/>
      <c r="K370" s="16"/>
      <c r="L370" s="16"/>
      <c r="M370" s="35"/>
      <c r="N370" s="43">
        <v>40</v>
      </c>
      <c r="O370" s="17" t="s">
        <v>96</v>
      </c>
      <c r="P370" s="44"/>
      <c r="Q370" s="49"/>
      <c r="R370" s="18"/>
      <c r="S370" s="18"/>
      <c r="T370" s="50"/>
      <c r="U370" s="55"/>
      <c r="V370" s="19"/>
      <c r="W370" s="56">
        <v>679</v>
      </c>
      <c r="X370" s="61"/>
      <c r="Y370" s="20"/>
      <c r="Z370" s="20"/>
      <c r="AA370" s="20"/>
      <c r="AB370" s="20"/>
      <c r="AC370" s="20"/>
      <c r="AD370" s="20"/>
      <c r="AE370" s="20"/>
      <c r="AF370" s="20"/>
      <c r="AG370" s="20"/>
      <c r="AH370" s="20"/>
      <c r="AI370" s="20"/>
      <c r="AJ370" s="62"/>
      <c r="AK370" s="67"/>
      <c r="AL370" s="21"/>
      <c r="AM370" s="21"/>
      <c r="AN370" s="68"/>
      <c r="AO370" s="72"/>
      <c r="AP370" s="98" t="str" cm="1">
        <f t="array" aca="1" ref="AP370" ca="1">INDIRECT(ADDRESS(CELL("row", INDEX('Drugs properties'!$A:$A, MATCH($D370, 'Drugs properties'!$A:$A, 0), 0)), 2, 4, TRUE, "Drugs properties"))</f>
        <v>C1CN(CCC1(C2=CC=C(C=C2)Cl)O)CCCC(=O)C3=CC=C(C=C3)F</v>
      </c>
      <c r="AQ370" s="98" cm="1">
        <f t="array" aca="1" ref="AQ370" ca="1">INDIRECT(ADDRESS(CELL("row", INDEX('Drugs properties'!$A:$A, MATCH($D370, 'Drugs properties'!$A:$A, 0), 0)), 3, 4, TRUE, "Drugs properties"))</f>
        <v>375.86</v>
      </c>
      <c r="AR370" s="98" cm="1">
        <f t="array" aca="1" ref="AR370" ca="1">INDIRECT(ADDRESS(CELL("row", INDEX('Drugs properties'!$A:$A, MATCH($D370, 'Drugs properties'!$A:$A, 0), 0)), 4, 4, TRUE, "Drugs properties"))</f>
        <v>40.54</v>
      </c>
      <c r="AS370" s="98" cm="1">
        <f t="array" aca="1" ref="AS370" ca="1">INDIRECT(ADDRESS(CELL("row", INDEX('Drugs properties'!$A:$A, MATCH($D370, 'Drugs properties'!$A:$A, 0), 0)), 5, 4, TRUE, "Drugs properties"))</f>
        <v>4.22</v>
      </c>
      <c r="AT370" s="98" cm="1">
        <f t="array" aca="1" ref="AT370" ca="1">INDIRECT(ADDRESS(CELL("row", INDEX('Drugs properties'!$A:$A, MATCH($D370, 'Drugs properties'!$A:$A, 0), 0)), 6, 4, TRUE, "Drugs properties"))</f>
        <v>4</v>
      </c>
      <c r="AU370" s="98" cm="1">
        <f t="array" aca="1" ref="AU370" ca="1">INDIRECT(ADDRESS(CELL("row", INDEX('Drugs properties'!$A:$A, MATCH($D370, 'Drugs properties'!$A:$A, 0), 0)), 7, 4, TRUE, "Drugs properties"))</f>
        <v>1</v>
      </c>
      <c r="AV370" s="98" cm="1">
        <f t="array" aca="1" ref="AV370" ca="1">INDIRECT(ADDRESS(CELL("row", INDEX('Drugs properties'!$A:$A, MATCH($D370, 'Drugs properties'!$A:$A, 0), 0)), 8, 4, TRUE, "Drugs properties"))</f>
        <v>6</v>
      </c>
      <c r="AW370" s="98" cm="1">
        <f t="array" aca="1" ref="AW370" ca="1">INDIRECT(ADDRESS(CELL("row", INDEX('Drugs properties'!$A:$A, MATCH($D370, 'Drugs properties'!$A:$A, 0), 0)), 9, 4, TRUE, "Drugs properties"))</f>
        <v>26</v>
      </c>
      <c r="AX370" s="105" cm="1">
        <f t="array" aca="1" ref="AX370" ca="1">INDIRECT(ADDRESS(CELL("row", INDEX('Drugs properties'!$A:$A, MATCH($D370, 'Drugs properties'!$A:$A, 0), 0)), 11, 4, TRUE, "Drugs properties"))</f>
        <v>24265</v>
      </c>
      <c r="AY370" s="102" cm="1">
        <f t="array" aca="1" ref="AY370" ca="1">INDIRECT(ADDRESS(CELL("row", INDEX('Drugs properties'!$A:$A, MATCH($D370, 'Drugs properties'!$A:$A, 0), 0)), 12, 4, TRUE, "Drugs properties"))</f>
        <v>2825</v>
      </c>
      <c r="AZ370" s="102" cm="1">
        <f t="array" aca="1" ref="AZ370" ca="1">INDIRECT(ADDRESS(CELL("row", INDEX('Drugs properties'!$A:$A, MATCH($D370, 'Drugs properties'!$A:$A, 0), 0)), 13, 4, TRUE, "Drugs properties"))</f>
        <v>239</v>
      </c>
      <c r="BA370" s="109" cm="1">
        <f t="array" aca="1" ref="BA370" ca="1">INDIRECT(ADDRESS(CELL("row", INDEX('Drugs properties'!$A:$A, MATCH($D370, 'Drugs properties'!$A:$A, 0), 0)), 14, 4, TRUE, "Drugs properties"))</f>
        <v>35</v>
      </c>
    </row>
    <row r="371" spans="1:53" s="1" customFormat="1" ht="60" x14ac:dyDescent="0.25">
      <c r="A371" s="15">
        <v>369</v>
      </c>
      <c r="B371" s="15" t="s">
        <v>1644</v>
      </c>
      <c r="C371" s="32">
        <v>9591913</v>
      </c>
      <c r="D371" s="34" t="s">
        <v>65</v>
      </c>
      <c r="E371" s="90">
        <v>70</v>
      </c>
      <c r="F371" s="16" t="s">
        <v>2196</v>
      </c>
      <c r="G371" s="16"/>
      <c r="H371" s="16"/>
      <c r="I371" s="16"/>
      <c r="J371" s="16"/>
      <c r="K371" s="16"/>
      <c r="L371" s="16"/>
      <c r="M371" s="35"/>
      <c r="N371" s="43">
        <v>71</v>
      </c>
      <c r="O371" s="17" t="s">
        <v>96</v>
      </c>
      <c r="P371" s="44"/>
      <c r="Q371" s="49"/>
      <c r="R371" s="18"/>
      <c r="S371" s="18"/>
      <c r="T371" s="50"/>
      <c r="U371" s="55"/>
      <c r="V371" s="19"/>
      <c r="W371" s="56">
        <v>521</v>
      </c>
      <c r="X371" s="61"/>
      <c r="Y371" s="20"/>
      <c r="Z371" s="20"/>
      <c r="AA371" s="20"/>
      <c r="AB371" s="20"/>
      <c r="AC371" s="20"/>
      <c r="AD371" s="20"/>
      <c r="AE371" s="20"/>
      <c r="AF371" s="20"/>
      <c r="AG371" s="20"/>
      <c r="AH371" s="20"/>
      <c r="AI371" s="20"/>
      <c r="AJ371" s="62"/>
      <c r="AK371" s="67"/>
      <c r="AL371" s="21"/>
      <c r="AM371" s="21"/>
      <c r="AN371" s="68"/>
      <c r="AO371" s="72"/>
      <c r="AP371" s="98" t="str" cm="1">
        <f t="array" aca="1" ref="AP371" ca="1">INDIRECT(ADDRESS(CELL("row", INDEX('Drugs properties'!$A:$A, MATCH($D371, 'Drugs properties'!$A:$A, 0), 0)), 2, 4, TRUE, "Drugs properties"))</f>
        <v>C1CN(CCC1(C2=CC=C(C=C2)Cl)O)CCCC(=O)C3=CC=C(C=C3)F</v>
      </c>
      <c r="AQ371" s="98" cm="1">
        <f t="array" aca="1" ref="AQ371" ca="1">INDIRECT(ADDRESS(CELL("row", INDEX('Drugs properties'!$A:$A, MATCH($D371, 'Drugs properties'!$A:$A, 0), 0)), 3, 4, TRUE, "Drugs properties"))</f>
        <v>375.86</v>
      </c>
      <c r="AR371" s="98" cm="1">
        <f t="array" aca="1" ref="AR371" ca="1">INDIRECT(ADDRESS(CELL("row", INDEX('Drugs properties'!$A:$A, MATCH($D371, 'Drugs properties'!$A:$A, 0), 0)), 4, 4, TRUE, "Drugs properties"))</f>
        <v>40.54</v>
      </c>
      <c r="AS371" s="98" cm="1">
        <f t="array" aca="1" ref="AS371" ca="1">INDIRECT(ADDRESS(CELL("row", INDEX('Drugs properties'!$A:$A, MATCH($D371, 'Drugs properties'!$A:$A, 0), 0)), 5, 4, TRUE, "Drugs properties"))</f>
        <v>4.22</v>
      </c>
      <c r="AT371" s="98" cm="1">
        <f t="array" aca="1" ref="AT371" ca="1">INDIRECT(ADDRESS(CELL("row", INDEX('Drugs properties'!$A:$A, MATCH($D371, 'Drugs properties'!$A:$A, 0), 0)), 6, 4, TRUE, "Drugs properties"))</f>
        <v>4</v>
      </c>
      <c r="AU371" s="98" cm="1">
        <f t="array" aca="1" ref="AU371" ca="1">INDIRECT(ADDRESS(CELL("row", INDEX('Drugs properties'!$A:$A, MATCH($D371, 'Drugs properties'!$A:$A, 0), 0)), 7, 4, TRUE, "Drugs properties"))</f>
        <v>1</v>
      </c>
      <c r="AV371" s="98" cm="1">
        <f t="array" aca="1" ref="AV371" ca="1">INDIRECT(ADDRESS(CELL("row", INDEX('Drugs properties'!$A:$A, MATCH($D371, 'Drugs properties'!$A:$A, 0), 0)), 8, 4, TRUE, "Drugs properties"))</f>
        <v>6</v>
      </c>
      <c r="AW371" s="98" cm="1">
        <f t="array" aca="1" ref="AW371" ca="1">INDIRECT(ADDRESS(CELL("row", INDEX('Drugs properties'!$A:$A, MATCH($D371, 'Drugs properties'!$A:$A, 0), 0)), 9, 4, TRUE, "Drugs properties"))</f>
        <v>26</v>
      </c>
      <c r="AX371" s="105" cm="1">
        <f t="array" aca="1" ref="AX371" ca="1">INDIRECT(ADDRESS(CELL("row", INDEX('Drugs properties'!$A:$A, MATCH($D371, 'Drugs properties'!$A:$A, 0), 0)), 11, 4, TRUE, "Drugs properties"))</f>
        <v>24265</v>
      </c>
      <c r="AY371" s="102" cm="1">
        <f t="array" aca="1" ref="AY371" ca="1">INDIRECT(ADDRESS(CELL("row", INDEX('Drugs properties'!$A:$A, MATCH($D371, 'Drugs properties'!$A:$A, 0), 0)), 12, 4, TRUE, "Drugs properties"))</f>
        <v>2825</v>
      </c>
      <c r="AZ371" s="102" cm="1">
        <f t="array" aca="1" ref="AZ371" ca="1">INDIRECT(ADDRESS(CELL("row", INDEX('Drugs properties'!$A:$A, MATCH($D371, 'Drugs properties'!$A:$A, 0), 0)), 13, 4, TRUE, "Drugs properties"))</f>
        <v>239</v>
      </c>
      <c r="BA371" s="109" cm="1">
        <f t="array" aca="1" ref="BA371" ca="1">INDIRECT(ADDRESS(CELL("row", INDEX('Drugs properties'!$A:$A, MATCH($D371, 'Drugs properties'!$A:$A, 0), 0)), 14, 4, TRUE, "Drugs properties"))</f>
        <v>35</v>
      </c>
    </row>
    <row r="372" spans="1:53" s="1" customFormat="1" ht="60" x14ac:dyDescent="0.25">
      <c r="A372" s="15">
        <v>370</v>
      </c>
      <c r="B372" s="15" t="s">
        <v>1644</v>
      </c>
      <c r="C372" s="32">
        <v>9591913</v>
      </c>
      <c r="D372" s="34" t="s">
        <v>65</v>
      </c>
      <c r="E372" s="90">
        <v>400</v>
      </c>
      <c r="F372" s="16" t="s">
        <v>1648</v>
      </c>
      <c r="G372" s="16"/>
      <c r="H372" s="16"/>
      <c r="I372" s="16"/>
      <c r="J372" s="16"/>
      <c r="K372" s="16"/>
      <c r="L372" s="16"/>
      <c r="M372" s="35"/>
      <c r="N372" s="43">
        <v>47</v>
      </c>
      <c r="O372" s="17" t="s">
        <v>96</v>
      </c>
      <c r="P372" s="44"/>
      <c r="Q372" s="49"/>
      <c r="R372" s="18"/>
      <c r="S372" s="18"/>
      <c r="T372" s="50"/>
      <c r="U372" s="55"/>
      <c r="V372" s="19"/>
      <c r="W372" s="56">
        <v>574</v>
      </c>
      <c r="X372" s="61"/>
      <c r="Y372" s="20"/>
      <c r="Z372" s="20"/>
      <c r="AA372" s="20"/>
      <c r="AB372" s="20"/>
      <c r="AC372" s="20"/>
      <c r="AD372" s="20"/>
      <c r="AE372" s="20"/>
      <c r="AF372" s="20"/>
      <c r="AG372" s="20"/>
      <c r="AH372" s="20"/>
      <c r="AI372" s="20"/>
      <c r="AJ372" s="62"/>
      <c r="AK372" s="67"/>
      <c r="AL372" s="21"/>
      <c r="AM372" s="21"/>
      <c r="AN372" s="68"/>
      <c r="AO372" s="72"/>
      <c r="AP372" s="98" t="str" cm="1">
        <f t="array" aca="1" ref="AP372" ca="1">INDIRECT(ADDRESS(CELL("row", INDEX('Drugs properties'!$A:$A, MATCH($D372, 'Drugs properties'!$A:$A, 0), 0)), 2, 4, TRUE, "Drugs properties"))</f>
        <v>C1CN(CCC1(C2=CC=C(C=C2)Cl)O)CCCC(=O)C3=CC=C(C=C3)F</v>
      </c>
      <c r="AQ372" s="98" cm="1">
        <f t="array" aca="1" ref="AQ372" ca="1">INDIRECT(ADDRESS(CELL("row", INDEX('Drugs properties'!$A:$A, MATCH($D372, 'Drugs properties'!$A:$A, 0), 0)), 3, 4, TRUE, "Drugs properties"))</f>
        <v>375.86</v>
      </c>
      <c r="AR372" s="98" cm="1">
        <f t="array" aca="1" ref="AR372" ca="1">INDIRECT(ADDRESS(CELL("row", INDEX('Drugs properties'!$A:$A, MATCH($D372, 'Drugs properties'!$A:$A, 0), 0)), 4, 4, TRUE, "Drugs properties"))</f>
        <v>40.54</v>
      </c>
      <c r="AS372" s="98" cm="1">
        <f t="array" aca="1" ref="AS372" ca="1">INDIRECT(ADDRESS(CELL("row", INDEX('Drugs properties'!$A:$A, MATCH($D372, 'Drugs properties'!$A:$A, 0), 0)), 5, 4, TRUE, "Drugs properties"))</f>
        <v>4.22</v>
      </c>
      <c r="AT372" s="98" cm="1">
        <f t="array" aca="1" ref="AT372" ca="1">INDIRECT(ADDRESS(CELL("row", INDEX('Drugs properties'!$A:$A, MATCH($D372, 'Drugs properties'!$A:$A, 0), 0)), 6, 4, TRUE, "Drugs properties"))</f>
        <v>4</v>
      </c>
      <c r="AU372" s="98" cm="1">
        <f t="array" aca="1" ref="AU372" ca="1">INDIRECT(ADDRESS(CELL("row", INDEX('Drugs properties'!$A:$A, MATCH($D372, 'Drugs properties'!$A:$A, 0), 0)), 7, 4, TRUE, "Drugs properties"))</f>
        <v>1</v>
      </c>
      <c r="AV372" s="98" cm="1">
        <f t="array" aca="1" ref="AV372" ca="1">INDIRECT(ADDRESS(CELL("row", INDEX('Drugs properties'!$A:$A, MATCH($D372, 'Drugs properties'!$A:$A, 0), 0)), 8, 4, TRUE, "Drugs properties"))</f>
        <v>6</v>
      </c>
      <c r="AW372" s="98" cm="1">
        <f t="array" aca="1" ref="AW372" ca="1">INDIRECT(ADDRESS(CELL("row", INDEX('Drugs properties'!$A:$A, MATCH($D372, 'Drugs properties'!$A:$A, 0), 0)), 9, 4, TRUE, "Drugs properties"))</f>
        <v>26</v>
      </c>
      <c r="AX372" s="105" cm="1">
        <f t="array" aca="1" ref="AX372" ca="1">INDIRECT(ADDRESS(CELL("row", INDEX('Drugs properties'!$A:$A, MATCH($D372, 'Drugs properties'!$A:$A, 0), 0)), 11, 4, TRUE, "Drugs properties"))</f>
        <v>24265</v>
      </c>
      <c r="AY372" s="102" cm="1">
        <f t="array" aca="1" ref="AY372" ca="1">INDIRECT(ADDRESS(CELL("row", INDEX('Drugs properties'!$A:$A, MATCH($D372, 'Drugs properties'!$A:$A, 0), 0)), 12, 4, TRUE, "Drugs properties"))</f>
        <v>2825</v>
      </c>
      <c r="AZ372" s="102" cm="1">
        <f t="array" aca="1" ref="AZ372" ca="1">INDIRECT(ADDRESS(CELL("row", INDEX('Drugs properties'!$A:$A, MATCH($D372, 'Drugs properties'!$A:$A, 0), 0)), 13, 4, TRUE, "Drugs properties"))</f>
        <v>239</v>
      </c>
      <c r="BA372" s="109" cm="1">
        <f t="array" aca="1" ref="BA372" ca="1">INDIRECT(ADDRESS(CELL("row", INDEX('Drugs properties'!$A:$A, MATCH($D372, 'Drugs properties'!$A:$A, 0), 0)), 14, 4, TRUE, "Drugs properties"))</f>
        <v>35</v>
      </c>
    </row>
    <row r="373" spans="1:53" s="1" customFormat="1" ht="165" x14ac:dyDescent="0.25">
      <c r="A373" s="15">
        <v>371</v>
      </c>
      <c r="B373" s="15" t="s">
        <v>1679</v>
      </c>
      <c r="C373" s="32">
        <v>34194796</v>
      </c>
      <c r="D373" s="34" t="s">
        <v>1685</v>
      </c>
      <c r="E373" s="16" t="s">
        <v>911</v>
      </c>
      <c r="F373" s="16"/>
      <c r="G373" s="16"/>
      <c r="H373" s="16" t="s">
        <v>1678</v>
      </c>
      <c r="I373" s="16"/>
      <c r="J373" s="16"/>
      <c r="K373" s="16"/>
      <c r="L373" s="16"/>
      <c r="M373" s="35"/>
      <c r="N373" s="43">
        <v>20</v>
      </c>
      <c r="O373" s="17"/>
      <c r="P373" s="44" t="s">
        <v>1677</v>
      </c>
      <c r="Q373" s="49"/>
      <c r="R373" s="18">
        <v>166</v>
      </c>
      <c r="S373" s="18"/>
      <c r="T373" s="50"/>
      <c r="U373" s="55"/>
      <c r="V373" s="19">
        <v>500</v>
      </c>
      <c r="W373" s="56">
        <v>560</v>
      </c>
      <c r="X373" s="61"/>
      <c r="Y373" s="20"/>
      <c r="Z373" s="20"/>
      <c r="AA373" s="74"/>
      <c r="AB373" s="74"/>
      <c r="AC373" s="74"/>
      <c r="AD373" s="74"/>
      <c r="AE373" s="74"/>
      <c r="AF373" s="74"/>
      <c r="AG373" s="74"/>
      <c r="AH373" s="74"/>
      <c r="AI373" s="74"/>
      <c r="AJ373" s="62"/>
      <c r="AK373" s="67" t="s">
        <v>1680</v>
      </c>
      <c r="AL373" s="21"/>
      <c r="AM373" s="21" t="s">
        <v>1681</v>
      </c>
      <c r="AN373" s="68" t="s">
        <v>1683</v>
      </c>
      <c r="AO373" s="72" t="s">
        <v>1682</v>
      </c>
      <c r="AP373" s="98" t="str" cm="1">
        <f t="array" aca="1" ref="AP373" ca="1">INDIRECT(ADDRESS(CELL("row", INDEX('Drugs properties'!$A:$A, MATCH($D373, 'Drugs properties'!$A:$A, 0), 0)), 2, 4, TRUE, "Drugs properties"))</f>
        <v>CC1C(C(CC(O1)OC2CC(CC3=C2C(=C4C(=C3O)C(=O)C5=C(C4=O)C(=CC=C5)OC)O)(C(=O)CO)O)N)O</v>
      </c>
      <c r="AQ373" s="98" cm="1">
        <f t="array" aca="1" ref="AQ373" ca="1">INDIRECT(ADDRESS(CELL("row", INDEX('Drugs properties'!$A:$A, MATCH($D373, 'Drugs properties'!$A:$A, 0), 0)), 3, 4, TRUE, "Drugs properties"))</f>
        <v>543.52</v>
      </c>
      <c r="AR373" s="98" cm="1">
        <f t="array" aca="1" ref="AR373" ca="1">INDIRECT(ADDRESS(CELL("row", INDEX('Drugs properties'!$A:$A, MATCH($D373, 'Drugs properties'!$A:$A, 0), 0)), 4, 4, TRUE, "Drugs properties"))</f>
        <v>206.07</v>
      </c>
      <c r="AS373" s="98" cm="1">
        <f t="array" aca="1" ref="AS373" ca="1">INDIRECT(ADDRESS(CELL("row", INDEX('Drugs properties'!$A:$A, MATCH($D373, 'Drugs properties'!$A:$A, 0), 0)), 5, 4, TRUE, "Drugs properties"))</f>
        <v>0.44</v>
      </c>
      <c r="AT373" s="98" cm="1">
        <f t="array" aca="1" ref="AT373" ca="1">INDIRECT(ADDRESS(CELL("row", INDEX('Drugs properties'!$A:$A, MATCH($D373, 'Drugs properties'!$A:$A, 0), 0)), 6, 4, TRUE, "Drugs properties"))</f>
        <v>12</v>
      </c>
      <c r="AU373" s="98" cm="1">
        <f t="array" aca="1" ref="AU373" ca="1">INDIRECT(ADDRESS(CELL("row", INDEX('Drugs properties'!$A:$A, MATCH($D373, 'Drugs properties'!$A:$A, 0), 0)), 7, 4, TRUE, "Drugs properties"))</f>
        <v>6</v>
      </c>
      <c r="AV373" s="98" cm="1">
        <f t="array" aca="1" ref="AV373" ca="1">INDIRECT(ADDRESS(CELL("row", INDEX('Drugs properties'!$A:$A, MATCH($D373, 'Drugs properties'!$A:$A, 0), 0)), 8, 4, TRUE, "Drugs properties"))</f>
        <v>5</v>
      </c>
      <c r="AW373" s="98" cm="1">
        <f t="array" aca="1" ref="AW373" ca="1">INDIRECT(ADDRESS(CELL("row", INDEX('Drugs properties'!$A:$A, MATCH($D373, 'Drugs properties'!$A:$A, 0), 0)), 9, 4, TRUE, "Drugs properties"))</f>
        <v>39</v>
      </c>
      <c r="AX373" s="105" cm="1">
        <f t="array" aca="1" ref="AX373" ca="1">INDIRECT(ADDRESS(CELL("row", INDEX('Drugs properties'!$A:$A, MATCH($D373, 'Drugs properties'!$A:$A, 0), 0)), 11, 4, TRUE, "Drugs properties"))</f>
        <v>75647</v>
      </c>
      <c r="AY373" s="102" cm="1">
        <f t="array" aca="1" ref="AY373" ca="1">INDIRECT(ADDRESS(CELL("row", INDEX('Drugs properties'!$A:$A, MATCH($D373, 'Drugs properties'!$A:$A, 0), 0)), 12, 4, TRUE, "Drugs properties"))</f>
        <v>8372</v>
      </c>
      <c r="AZ373" s="102" cm="1">
        <f t="array" aca="1" ref="AZ373" ca="1">INDIRECT(ADDRESS(CELL("row", INDEX('Drugs properties'!$A:$A, MATCH($D373, 'Drugs properties'!$A:$A, 0), 0)), 13, 4, TRUE, "Drugs properties"))</f>
        <v>18</v>
      </c>
      <c r="BA373" s="109" cm="1">
        <f t="array" aca="1" ref="BA373" ca="1">INDIRECT(ADDRESS(CELL("row", INDEX('Drugs properties'!$A:$A, MATCH($D373, 'Drugs properties'!$A:$A, 0), 0)), 14, 4, TRUE, "Drugs properties"))</f>
        <v>3</v>
      </c>
    </row>
    <row r="374" spans="1:53" s="1" customFormat="1" ht="150" x14ac:dyDescent="0.25">
      <c r="A374" s="15">
        <v>372</v>
      </c>
      <c r="B374" s="89" t="s">
        <v>1684</v>
      </c>
      <c r="C374" s="32">
        <v>34127340</v>
      </c>
      <c r="D374" s="34" t="s">
        <v>57</v>
      </c>
      <c r="E374" s="90">
        <v>600</v>
      </c>
      <c r="F374" s="90" t="s">
        <v>1687</v>
      </c>
      <c r="G374" s="90"/>
      <c r="H374" s="90"/>
      <c r="I374" s="90"/>
      <c r="J374" s="90"/>
      <c r="K374" s="90"/>
      <c r="L374" s="90"/>
      <c r="M374" s="35"/>
      <c r="N374" s="43">
        <v>22</v>
      </c>
      <c r="O374" s="91" t="s">
        <v>96</v>
      </c>
      <c r="P374" s="44" t="s">
        <v>123</v>
      </c>
      <c r="Q374" s="49" t="s">
        <v>1686</v>
      </c>
      <c r="R374" s="92">
        <v>79</v>
      </c>
      <c r="S374" s="92">
        <v>16</v>
      </c>
      <c r="T374" s="50">
        <v>38.799999999999997</v>
      </c>
      <c r="U374" s="55">
        <v>136</v>
      </c>
      <c r="V374" s="93"/>
      <c r="W374" s="56">
        <v>667</v>
      </c>
      <c r="X374" s="61"/>
      <c r="Y374" s="74"/>
      <c r="Z374" s="74">
        <v>45</v>
      </c>
      <c r="AA374" s="74" t="s">
        <v>1688</v>
      </c>
      <c r="AB374" s="74"/>
      <c r="AC374" s="74">
        <v>4.7</v>
      </c>
      <c r="AD374" s="74" t="s">
        <v>3445</v>
      </c>
      <c r="AE374" s="74"/>
      <c r="AF374" s="74"/>
      <c r="AG374" s="74"/>
      <c r="AH374" s="74"/>
      <c r="AI374" s="74"/>
      <c r="AJ374" s="62">
        <v>1.6</v>
      </c>
      <c r="AK374" s="67" t="s">
        <v>1689</v>
      </c>
      <c r="AL374" s="94"/>
      <c r="AM374" s="95" t="s">
        <v>1690</v>
      </c>
      <c r="AN374" s="68"/>
      <c r="AO374" s="72"/>
      <c r="AP374" s="98" t="str" cm="1">
        <f t="array" aca="1" ref="AP374" ca="1">INDIRECT(ADDRESS(CELL("row", INDEX('Drugs properties'!$A:$A, MATCH($D374, 'Drugs properties'!$A:$A, 0), 0)), 2, 4, TRUE, "Drugs properties"))</f>
        <v>CN(C)C(=O)C(CCN1CCC(CC1)(C2=CC=C(C=C2)Cl)O)(C3=CC=CC=C3)C4=CC=CC=C4</v>
      </c>
      <c r="AQ374" s="98" cm="1">
        <f t="array" aca="1" ref="AQ374" ca="1">INDIRECT(ADDRESS(CELL("row", INDEX('Drugs properties'!$A:$A, MATCH($D374, 'Drugs properties'!$A:$A, 0), 0)), 3, 4, TRUE, "Drugs properties"))</f>
        <v>477.04</v>
      </c>
      <c r="AR374" s="98" cm="1">
        <f t="array" aca="1" ref="AR374" ca="1">INDIRECT(ADDRESS(CELL("row", INDEX('Drugs properties'!$A:$A, MATCH($D374, 'Drugs properties'!$A:$A, 0), 0)), 4, 4, TRUE, "Drugs properties"))</f>
        <v>43.78</v>
      </c>
      <c r="AS374" s="98" cm="1">
        <f t="array" aca="1" ref="AS374" ca="1">INDIRECT(ADDRESS(CELL("row", INDEX('Drugs properties'!$A:$A, MATCH($D374, 'Drugs properties'!$A:$A, 0), 0)), 5, 4, TRUE, "Drugs properties"))</f>
        <v>4.67</v>
      </c>
      <c r="AT374" s="98" cm="1">
        <f t="array" aca="1" ref="AT374" ca="1">INDIRECT(ADDRESS(CELL("row", INDEX('Drugs properties'!$A:$A, MATCH($D374, 'Drugs properties'!$A:$A, 0), 0)), 6, 4, TRUE, "Drugs properties"))</f>
        <v>3</v>
      </c>
      <c r="AU374" s="98" cm="1">
        <f t="array" aca="1" ref="AU374" ca="1">INDIRECT(ADDRESS(CELL("row", INDEX('Drugs properties'!$A:$A, MATCH($D374, 'Drugs properties'!$A:$A, 0), 0)), 7, 4, TRUE, "Drugs properties"))</f>
        <v>1</v>
      </c>
      <c r="AV374" s="98" cm="1">
        <f t="array" aca="1" ref="AV374" ca="1">INDIRECT(ADDRESS(CELL("row", INDEX('Drugs properties'!$A:$A, MATCH($D374, 'Drugs properties'!$A:$A, 0), 0)), 8, 4, TRUE, "Drugs properties"))</f>
        <v>8</v>
      </c>
      <c r="AW374" s="98" cm="1">
        <f t="array" aca="1" ref="AW374" ca="1">INDIRECT(ADDRESS(CELL("row", INDEX('Drugs properties'!$A:$A, MATCH($D374, 'Drugs properties'!$A:$A, 0), 0)), 9, 4, TRUE, "Drugs properties"))</f>
        <v>34</v>
      </c>
      <c r="AX374" s="105" cm="1">
        <f t="array" aca="1" ref="AX374" ca="1">INDIRECT(ADDRESS(CELL("row", INDEX('Drugs properties'!$A:$A, MATCH($D374, 'Drugs properties'!$A:$A, 0), 0)), 11, 4, TRUE, "Drugs properties"))</f>
        <v>18116</v>
      </c>
      <c r="AY374" s="102" cm="1">
        <f t="array" aca="1" ref="AY374" ca="1">INDIRECT(ADDRESS(CELL("row", INDEX('Drugs properties'!$A:$A, MATCH($D374, 'Drugs properties'!$A:$A, 0), 0)), 12, 4, TRUE, "Drugs properties"))</f>
        <v>1613</v>
      </c>
      <c r="AZ374" s="102" cm="1">
        <f t="array" aca="1" ref="AZ374" ca="1">INDIRECT(ADDRESS(CELL("row", INDEX('Drugs properties'!$A:$A, MATCH($D374, 'Drugs properties'!$A:$A, 0), 0)), 13, 4, TRUE, "Drugs properties"))</f>
        <v>280</v>
      </c>
      <c r="BA374" s="109" cm="1">
        <f t="array" aca="1" ref="BA374" ca="1">INDIRECT(ADDRESS(CELL("row", INDEX('Drugs properties'!$A:$A, MATCH($D374, 'Drugs properties'!$A:$A, 0), 0)), 14, 4, TRUE, "Drugs properties"))</f>
        <v>21</v>
      </c>
    </row>
    <row r="375" spans="1:53" s="1" customFormat="1" ht="150" x14ac:dyDescent="0.25">
      <c r="A375" s="15">
        <v>373</v>
      </c>
      <c r="B375" s="89" t="s">
        <v>1691</v>
      </c>
      <c r="C375" s="32">
        <v>33489705</v>
      </c>
      <c r="D375" s="34" t="s">
        <v>1692</v>
      </c>
      <c r="E375" s="90">
        <v>80</v>
      </c>
      <c r="F375" s="90"/>
      <c r="G375" s="90"/>
      <c r="H375" s="90"/>
      <c r="I375" s="90"/>
      <c r="J375" s="90"/>
      <c r="K375" s="90"/>
      <c r="L375" s="90"/>
      <c r="M375" s="35"/>
      <c r="N375" s="43">
        <v>84</v>
      </c>
      <c r="O375" s="91" t="s">
        <v>100</v>
      </c>
      <c r="P375" s="44" t="s">
        <v>1693</v>
      </c>
      <c r="Q375" s="49" t="s">
        <v>1694</v>
      </c>
      <c r="R375" s="92">
        <v>110</v>
      </c>
      <c r="S375" s="92">
        <v>33</v>
      </c>
      <c r="T375" s="50"/>
      <c r="U375" s="55"/>
      <c r="V375" s="93"/>
      <c r="W375" s="56">
        <v>524</v>
      </c>
      <c r="X375" s="61"/>
      <c r="Y375" s="74"/>
      <c r="Z375" s="74"/>
      <c r="AA375" s="74"/>
      <c r="AB375" s="74"/>
      <c r="AC375" s="74"/>
      <c r="AD375" s="74"/>
      <c r="AE375" s="74"/>
      <c r="AF375" s="74"/>
      <c r="AG375" s="74"/>
      <c r="AH375" s="74"/>
      <c r="AI375" s="74"/>
      <c r="AJ375" s="62"/>
      <c r="AK375" s="67" t="s">
        <v>1696</v>
      </c>
      <c r="AL375" s="94"/>
      <c r="AM375" s="94">
        <v>464</v>
      </c>
      <c r="AN375" s="68"/>
      <c r="AO375" s="72" t="s">
        <v>1695</v>
      </c>
      <c r="AP375" s="98" t="str" cm="1">
        <f t="array" aca="1" ref="AP375" ca="1">INDIRECT(ADDRESS(CELL("row", INDEX('Drugs properties'!$A:$A, MATCH($D375, 'Drugs properties'!$A:$A, 0), 0)), 2, 4, TRUE, "Drugs properties"))</f>
        <v>CN1C=C(C2=CC=CC=C21)C3=NC(=NC=C3)NC4=C(C=C(C(=C4)NC(=O)C=C)N(C)CCN(C)C)OC</v>
      </c>
      <c r="AQ375" s="98" cm="1">
        <f t="array" aca="1" ref="AQ375" ca="1">INDIRECT(ADDRESS(CELL("row", INDEX('Drugs properties'!$A:$A, MATCH($D375, 'Drugs properties'!$A:$A, 0), 0)), 3, 4, TRUE, "Drugs properties"))</f>
        <v>499.61</v>
      </c>
      <c r="AR375" s="98" cm="1">
        <f t="array" aca="1" ref="AR375" ca="1">INDIRECT(ADDRESS(CELL("row", INDEX('Drugs properties'!$A:$A, MATCH($D375, 'Drugs properties'!$A:$A, 0), 0)), 4, 4, TRUE, "Drugs properties"))</f>
        <v>87.55</v>
      </c>
      <c r="AS375" s="98" cm="1">
        <f t="array" aca="1" ref="AS375" ca="1">INDIRECT(ADDRESS(CELL("row", INDEX('Drugs properties'!$A:$A, MATCH($D375, 'Drugs properties'!$A:$A, 0), 0)), 5, 4, TRUE, "Drugs properties"))</f>
        <v>3.24</v>
      </c>
      <c r="AT375" s="98" cm="1">
        <f t="array" aca="1" ref="AT375" ca="1">INDIRECT(ADDRESS(CELL("row", INDEX('Drugs properties'!$A:$A, MATCH($D375, 'Drugs properties'!$A:$A, 0), 0)), 6, 4, TRUE, "Drugs properties"))</f>
        <v>5</v>
      </c>
      <c r="AU375" s="98" cm="1">
        <f t="array" aca="1" ref="AU375" ca="1">INDIRECT(ADDRESS(CELL("row", INDEX('Drugs properties'!$A:$A, MATCH($D375, 'Drugs properties'!$A:$A, 0), 0)), 7, 4, TRUE, "Drugs properties"))</f>
        <v>2</v>
      </c>
      <c r="AV375" s="98" cm="1">
        <f t="array" aca="1" ref="AV375" ca="1">INDIRECT(ADDRESS(CELL("row", INDEX('Drugs properties'!$A:$A, MATCH($D375, 'Drugs properties'!$A:$A, 0), 0)), 8, 4, TRUE, "Drugs properties"))</f>
        <v>11</v>
      </c>
      <c r="AW375" s="98" cm="1">
        <f t="array" aca="1" ref="AW375" ca="1">INDIRECT(ADDRESS(CELL("row", INDEX('Drugs properties'!$A:$A, MATCH($D375, 'Drugs properties'!$A:$A, 0), 0)), 9, 4, TRUE, "Drugs properties"))</f>
        <v>37</v>
      </c>
      <c r="AX375" s="105" cm="1">
        <f t="array" aca="1" ref="AX375" ca="1">INDIRECT(ADDRESS(CELL("row", INDEX('Drugs properties'!$A:$A, MATCH($D375, 'Drugs properties'!$A:$A, 0), 0)), 11, 4, TRUE, "Drugs properties"))</f>
        <v>10249</v>
      </c>
      <c r="AY375" s="102" cm="1">
        <f t="array" aca="1" ref="AY375" ca="1">INDIRECT(ADDRESS(CELL("row", INDEX('Drugs properties'!$A:$A, MATCH($D375, 'Drugs properties'!$A:$A, 0), 0)), 12, 4, TRUE, "Drugs properties"))</f>
        <v>641</v>
      </c>
      <c r="AZ375" s="102" cm="1">
        <f t="array" aca="1" ref="AZ375" ca="1">INDIRECT(ADDRESS(CELL("row", INDEX('Drugs properties'!$A:$A, MATCH($D375, 'Drugs properties'!$A:$A, 0), 0)), 13, 4, TRUE, "Drugs properties"))</f>
        <v>15</v>
      </c>
      <c r="BA375" s="109" cm="1">
        <f t="array" aca="1" ref="BA375" ca="1">INDIRECT(ADDRESS(CELL("row", INDEX('Drugs properties'!$A:$A, MATCH($D375, 'Drugs properties'!$A:$A, 0), 0)), 14, 4, TRUE, "Drugs properties"))</f>
        <v>3</v>
      </c>
    </row>
    <row r="376" spans="1:53" s="1" customFormat="1" ht="165" x14ac:dyDescent="0.25">
      <c r="A376" s="15">
        <v>374</v>
      </c>
      <c r="B376" s="89" t="s">
        <v>1697</v>
      </c>
      <c r="C376" s="32">
        <v>33711933</v>
      </c>
      <c r="D376" s="34" t="s">
        <v>45</v>
      </c>
      <c r="E376" s="90">
        <v>2000</v>
      </c>
      <c r="F376" s="90" t="s">
        <v>1699</v>
      </c>
      <c r="G376" s="90" t="s">
        <v>19</v>
      </c>
      <c r="H376" s="90" t="s">
        <v>1702</v>
      </c>
      <c r="I376" s="90" t="s">
        <v>3376</v>
      </c>
      <c r="J376" s="90" t="s">
        <v>1700</v>
      </c>
      <c r="K376" s="90" t="s">
        <v>1701</v>
      </c>
      <c r="L376" s="90"/>
      <c r="M376" s="35"/>
      <c r="N376" s="43">
        <v>70</v>
      </c>
      <c r="O376" s="91" t="s">
        <v>96</v>
      </c>
      <c r="P376" s="44" t="s">
        <v>1698</v>
      </c>
      <c r="Q376" s="49" t="s">
        <v>1703</v>
      </c>
      <c r="R376" s="92"/>
      <c r="S376" s="92"/>
      <c r="T376" s="50"/>
      <c r="U376" s="55"/>
      <c r="V376" s="93"/>
      <c r="W376" s="56">
        <v>580</v>
      </c>
      <c r="X376" s="61"/>
      <c r="Y376" s="74"/>
      <c r="Z376" s="74"/>
      <c r="AA376" s="74"/>
      <c r="AB376" s="74"/>
      <c r="AC376" s="74">
        <v>2.4</v>
      </c>
      <c r="AD376" s="74">
        <v>0.32919999999999999</v>
      </c>
      <c r="AE376" s="74"/>
      <c r="AF376" s="74"/>
      <c r="AG376" s="74"/>
      <c r="AH376" s="74"/>
      <c r="AI376" s="74">
        <v>10</v>
      </c>
      <c r="AJ376" s="62">
        <v>0.6</v>
      </c>
      <c r="AK376" s="67" t="s">
        <v>1706</v>
      </c>
      <c r="AL376" s="94"/>
      <c r="AM376" s="94"/>
      <c r="AN376" s="68" t="s">
        <v>1705</v>
      </c>
      <c r="AO376" s="72" t="s">
        <v>1704</v>
      </c>
      <c r="AP376" s="98" t="str" cm="1">
        <f t="array" aca="1" ref="AP376" ca="1">INDIRECT(ADDRESS(CELL("row", INDEX('Drugs properties'!$A:$A, MATCH($D376, 'Drugs properties'!$A:$A, 0), 0)), 2, 4, TRUE, "Drugs properties"))</f>
        <v>CC12CCC(CC1=CCC3C2CCC4(C3CC=C4C5=CN=CC=C5)C)O</v>
      </c>
      <c r="AQ376" s="98" cm="1">
        <f t="array" aca="1" ref="AQ376" ca="1">INDIRECT(ADDRESS(CELL("row", INDEX('Drugs properties'!$A:$A, MATCH($D376, 'Drugs properties'!$A:$A, 0), 0)), 3, 4, TRUE, "Drugs properties"))</f>
        <v>349.51</v>
      </c>
      <c r="AR376" s="98" cm="1">
        <f t="array" aca="1" ref="AR376" ca="1">INDIRECT(ADDRESS(CELL("row", INDEX('Drugs properties'!$A:$A, MATCH($D376, 'Drugs properties'!$A:$A, 0), 0)), 4, 4, TRUE, "Drugs properties"))</f>
        <v>33.119999999999997</v>
      </c>
      <c r="AS376" s="98" cm="1">
        <f t="array" aca="1" ref="AS376" ca="1">INDIRECT(ADDRESS(CELL("row", INDEX('Drugs properties'!$A:$A, MATCH($D376, 'Drugs properties'!$A:$A, 0), 0)), 5, 4, TRUE, "Drugs properties"))</f>
        <v>4.4800000000000004</v>
      </c>
      <c r="AT376" s="98" cm="1">
        <f t="array" aca="1" ref="AT376" ca="1">INDIRECT(ADDRESS(CELL("row", INDEX('Drugs properties'!$A:$A, MATCH($D376, 'Drugs properties'!$A:$A, 0), 0)), 6, 4, TRUE, "Drugs properties"))</f>
        <v>2</v>
      </c>
      <c r="AU376" s="98" cm="1">
        <f t="array" aca="1" ref="AU376" ca="1">INDIRECT(ADDRESS(CELL("row", INDEX('Drugs properties'!$A:$A, MATCH($D376, 'Drugs properties'!$A:$A, 0), 0)), 7, 4, TRUE, "Drugs properties"))</f>
        <v>1</v>
      </c>
      <c r="AV376" s="98" cm="1">
        <f t="array" aca="1" ref="AV376" ca="1">INDIRECT(ADDRESS(CELL("row", INDEX('Drugs properties'!$A:$A, MATCH($D376, 'Drugs properties'!$A:$A, 0), 0)), 8, 4, TRUE, "Drugs properties"))</f>
        <v>1</v>
      </c>
      <c r="AW376" s="98" cm="1">
        <f t="array" aca="1" ref="AW376" ca="1">INDIRECT(ADDRESS(CELL("row", INDEX('Drugs properties'!$A:$A, MATCH($D376, 'Drugs properties'!$A:$A, 0), 0)), 9, 4, TRUE, "Drugs properties"))</f>
        <v>26</v>
      </c>
      <c r="AX376" s="105" cm="1">
        <f t="array" aca="1" ref="AX376" ca="1">INDIRECT(ADDRESS(CELL("row", INDEX('Drugs properties'!$A:$A, MATCH($D376, 'Drugs properties'!$A:$A, 0), 0)), 11, 4, TRUE, "Drugs properties"))</f>
        <v>26382</v>
      </c>
      <c r="AY376" s="102" cm="1">
        <f t="array" aca="1" ref="AY376" ca="1">INDIRECT(ADDRESS(CELL("row", INDEX('Drugs properties'!$A:$A, MATCH($D376, 'Drugs properties'!$A:$A, 0), 0)), 12, 4, TRUE, "Drugs properties"))</f>
        <v>1447</v>
      </c>
      <c r="AZ376" s="102" cm="1">
        <f t="array" aca="1" ref="AZ376" ca="1">INDIRECT(ADDRESS(CELL("row", INDEX('Drugs properties'!$A:$A, MATCH($D376, 'Drugs properties'!$A:$A, 0), 0)), 13, 4, TRUE, "Drugs properties"))</f>
        <v>11</v>
      </c>
      <c r="BA376" s="109" cm="1">
        <f t="array" aca="1" ref="BA376" ca="1">INDIRECT(ADDRESS(CELL("row", INDEX('Drugs properties'!$A:$A, MATCH($D376, 'Drugs properties'!$A:$A, 0), 0)), 14, 4, TRUE, "Drugs properties"))</f>
        <v>3</v>
      </c>
    </row>
    <row r="377" spans="1:53" s="1" customFormat="1" ht="135" x14ac:dyDescent="0.25">
      <c r="A377" s="15">
        <v>375</v>
      </c>
      <c r="B377" s="15" t="s">
        <v>1707</v>
      </c>
      <c r="C377" s="114" t="s">
        <v>1708</v>
      </c>
      <c r="D377" s="34" t="s">
        <v>1784</v>
      </c>
      <c r="E377" s="16" t="s">
        <v>911</v>
      </c>
      <c r="F377" s="16"/>
      <c r="G377" s="16" t="s">
        <v>1107</v>
      </c>
      <c r="H377" s="16" t="s">
        <v>1709</v>
      </c>
      <c r="I377" s="16"/>
      <c r="J377" s="16"/>
      <c r="K377" s="16"/>
      <c r="L377" s="16"/>
      <c r="M377" s="35" t="s">
        <v>1711</v>
      </c>
      <c r="N377" s="43">
        <v>38</v>
      </c>
      <c r="O377" s="91" t="s">
        <v>100</v>
      </c>
      <c r="P377" s="44" t="s">
        <v>1710</v>
      </c>
      <c r="Q377" s="49"/>
      <c r="R377" s="92"/>
      <c r="S377" s="92"/>
      <c r="T377" s="50"/>
      <c r="U377" s="55"/>
      <c r="V377" s="93"/>
      <c r="W377" s="56">
        <v>517</v>
      </c>
      <c r="X377" s="61"/>
      <c r="Y377" s="74"/>
      <c r="Z377" s="74"/>
      <c r="AA377" s="74"/>
      <c r="AB377" s="74">
        <v>140</v>
      </c>
      <c r="AC377" s="74">
        <v>2.6</v>
      </c>
      <c r="AD377" s="74"/>
      <c r="AE377" s="74"/>
      <c r="AF377" s="74"/>
      <c r="AG377" s="74"/>
      <c r="AH377" s="74">
        <v>6.3</v>
      </c>
      <c r="AI377" s="74"/>
      <c r="AJ377" s="62"/>
      <c r="AK377" s="67" t="s">
        <v>1713</v>
      </c>
      <c r="AL377" s="94"/>
      <c r="AM377" s="94"/>
      <c r="AN377" s="68" t="s">
        <v>1712</v>
      </c>
      <c r="AO377" s="72"/>
      <c r="AP377" s="98" t="str" cm="1">
        <f t="array" aca="1" ref="AP377" ca="1">INDIRECT(ADDRESS(CELL("row", INDEX('Drugs properties'!$A:$A, MATCH($D377, 'Drugs properties'!$A:$A, 0), 0)), 2, 4, TRUE, "Drugs properties"))</f>
        <v>C(C(F)(F)F)F</v>
      </c>
      <c r="AQ377" s="98" cm="1">
        <f t="array" aca="1" ref="AQ377" ca="1">INDIRECT(ADDRESS(CELL("row", INDEX('Drugs properties'!$A:$A, MATCH($D377, 'Drugs properties'!$A:$A, 0), 0)), 3, 4, TRUE, "Drugs properties"))</f>
        <v>102.03</v>
      </c>
      <c r="AR377" s="98" cm="1">
        <f t="array" aca="1" ref="AR377" ca="1">INDIRECT(ADDRESS(CELL("row", INDEX('Drugs properties'!$A:$A, MATCH($D377, 'Drugs properties'!$A:$A, 0), 0)), 4, 4, TRUE, "Drugs properties"))</f>
        <v>0</v>
      </c>
      <c r="AS377" s="98" cm="1">
        <f t="array" aca="1" ref="AS377" ca="1">INDIRECT(ADDRESS(CELL("row", INDEX('Drugs properties'!$A:$A, MATCH($D377, 'Drugs properties'!$A:$A, 0), 0)), 5, 4, TRUE, "Drugs properties"))</f>
        <v>1.96</v>
      </c>
      <c r="AT377" s="98" cm="1">
        <f t="array" aca="1" ref="AT377" ca="1">INDIRECT(ADDRESS(CELL("row", INDEX('Drugs properties'!$A:$A, MATCH($D377, 'Drugs properties'!$A:$A, 0), 0)), 6, 4, TRUE, "Drugs properties"))</f>
        <v>4</v>
      </c>
      <c r="AU377" s="98" cm="1">
        <f t="array" aca="1" ref="AU377" ca="1">INDIRECT(ADDRESS(CELL("row", INDEX('Drugs properties'!$A:$A, MATCH($D377, 'Drugs properties'!$A:$A, 0), 0)), 7, 4, TRUE, "Drugs properties"))</f>
        <v>0</v>
      </c>
      <c r="AV377" s="98" cm="1">
        <f t="array" aca="1" ref="AV377" ca="1">INDIRECT(ADDRESS(CELL("row", INDEX('Drugs properties'!$A:$A, MATCH($D377, 'Drugs properties'!$A:$A, 0), 0)), 8, 4, TRUE, "Drugs properties"))</f>
        <v>1</v>
      </c>
      <c r="AW377" s="98" cm="1">
        <f t="array" aca="1" ref="AW377" ca="1">INDIRECT(ADDRESS(CELL("row", INDEX('Drugs properties'!$A:$A, MATCH($D377, 'Drugs properties'!$A:$A, 0), 0)), 9, 4, TRUE, "Drugs properties"))</f>
        <v>6</v>
      </c>
      <c r="AX377" s="105" t="str" cm="1">
        <f t="array" aca="1" ref="AX377" ca="1">INDIRECT(ADDRESS(CELL("row", INDEX('Drugs properties'!$A:$A, MATCH($D377, 'Drugs properties'!$A:$A, 0), 0)), 11, 4, TRUE, "Drugs properties"))</f>
        <v>-</v>
      </c>
      <c r="AY377" s="102" t="str" cm="1">
        <f t="array" aca="1" ref="AY377" ca="1">INDIRECT(ADDRESS(CELL("row", INDEX('Drugs properties'!$A:$A, MATCH($D377, 'Drugs properties'!$A:$A, 0), 0)), 12, 4, TRUE, "Drugs properties"))</f>
        <v>-</v>
      </c>
      <c r="AZ377" s="102" t="str" cm="1">
        <f t="array" aca="1" ref="AZ377" ca="1">INDIRECT(ADDRESS(CELL("row", INDEX('Drugs properties'!$A:$A, MATCH($D377, 'Drugs properties'!$A:$A, 0), 0)), 13, 4, TRUE, "Drugs properties"))</f>
        <v>-</v>
      </c>
      <c r="BA377" s="109" t="str" cm="1">
        <f t="array" aca="1" ref="BA377" ca="1">INDIRECT(ADDRESS(CELL("row", INDEX('Drugs properties'!$A:$A, MATCH($D377, 'Drugs properties'!$A:$A, 0), 0)), 14, 4, TRUE, "Drugs properties"))</f>
        <v>-</v>
      </c>
    </row>
    <row r="378" spans="1:53" s="1" customFormat="1" ht="90" x14ac:dyDescent="0.25">
      <c r="A378" s="15">
        <v>376</v>
      </c>
      <c r="B378" s="89" t="s">
        <v>1714</v>
      </c>
      <c r="C378" s="32">
        <v>33896871</v>
      </c>
      <c r="D378" s="34" t="s">
        <v>2951</v>
      </c>
      <c r="E378" s="90">
        <v>12.5</v>
      </c>
      <c r="F378" s="90"/>
      <c r="G378" s="90"/>
      <c r="H378" s="90" t="s">
        <v>1720</v>
      </c>
      <c r="I378" s="90"/>
      <c r="J378" s="90"/>
      <c r="K378" s="90"/>
      <c r="L378" s="90"/>
      <c r="M378" s="35"/>
      <c r="N378" s="43">
        <v>82</v>
      </c>
      <c r="O378" s="91" t="s">
        <v>100</v>
      </c>
      <c r="P378" s="44" t="s">
        <v>1715</v>
      </c>
      <c r="Q378" s="49" t="s">
        <v>1716</v>
      </c>
      <c r="R378" s="92">
        <v>45</v>
      </c>
      <c r="S378" s="92">
        <v>18</v>
      </c>
      <c r="T378" s="50">
        <v>37</v>
      </c>
      <c r="U378" s="55"/>
      <c r="V378" s="93">
        <v>636</v>
      </c>
      <c r="W378" s="56"/>
      <c r="X378" s="61"/>
      <c r="Y378" s="74"/>
      <c r="Z378" s="74"/>
      <c r="AA378" s="74"/>
      <c r="AB378" s="74" t="s">
        <v>73</v>
      </c>
      <c r="AC378" s="74">
        <v>4</v>
      </c>
      <c r="AD378" s="74">
        <v>0.82289999999999996</v>
      </c>
      <c r="AE378" s="74" t="s">
        <v>73</v>
      </c>
      <c r="AF378" s="74" t="s">
        <v>73</v>
      </c>
      <c r="AG378" s="74" t="s">
        <v>73</v>
      </c>
      <c r="AH378" s="74"/>
      <c r="AI378" s="74"/>
      <c r="AJ378" s="62"/>
      <c r="AK378" s="67" t="s">
        <v>1718</v>
      </c>
      <c r="AL378" s="94"/>
      <c r="AM378" s="94"/>
      <c r="AN378" s="68" t="s">
        <v>1719</v>
      </c>
      <c r="AO378" s="72" t="s">
        <v>1717</v>
      </c>
      <c r="AP378" s="98" t="str" cm="1">
        <f t="array" aca="1" ref="AP378" ca="1">INDIRECT(ADDRESS(CELL("row", INDEX('Drugs properties'!$A:$A, MATCH($D378, 'Drugs properties'!$A:$A, 0), 0)), 2, 4, TRUE, "Drugs properties"))</f>
        <v>C1CN(CCN1CCOCCO)C(C2=CC=CC=C2)C3=CC=C(C=C3)Cl</v>
      </c>
      <c r="AQ378" s="98" cm="1">
        <f t="array" aca="1" ref="AQ378" ca="1">INDIRECT(ADDRESS(CELL("row", INDEX('Drugs properties'!$A:$A, MATCH($D378, 'Drugs properties'!$A:$A, 0), 0)), 3, 4, TRUE, "Drugs properties"))</f>
        <v>374.9</v>
      </c>
      <c r="AR378" s="98" cm="1">
        <f t="array" aca="1" ref="AR378" ca="1">INDIRECT(ADDRESS(CELL("row", INDEX('Drugs properties'!$A:$A, MATCH($D378, 'Drugs properties'!$A:$A, 0), 0)), 4, 4, TRUE, "Drugs properties"))</f>
        <v>35.94</v>
      </c>
      <c r="AS378" s="98" cm="1">
        <f t="array" aca="1" ref="AS378" ca="1">INDIRECT(ADDRESS(CELL("row", INDEX('Drugs properties'!$A:$A, MATCH($D378, 'Drugs properties'!$A:$A, 0), 0)), 5, 4, TRUE, "Drugs properties"))</f>
        <v>3.17</v>
      </c>
      <c r="AT378" s="98" cm="1">
        <f t="array" aca="1" ref="AT378" ca="1">INDIRECT(ADDRESS(CELL("row", INDEX('Drugs properties'!$A:$A, MATCH($D378, 'Drugs properties'!$A:$A, 0), 0)), 6, 4, TRUE, "Drugs properties"))</f>
        <v>4</v>
      </c>
      <c r="AU378" s="98" cm="1">
        <f t="array" aca="1" ref="AU378" ca="1">INDIRECT(ADDRESS(CELL("row", INDEX('Drugs properties'!$A:$A, MATCH($D378, 'Drugs properties'!$A:$A, 0), 0)), 7, 4, TRUE, "Drugs properties"))</f>
        <v>1</v>
      </c>
      <c r="AV378" s="98" cm="1">
        <f t="array" aca="1" ref="AV378" ca="1">INDIRECT(ADDRESS(CELL("row", INDEX('Drugs properties'!$A:$A, MATCH($D378, 'Drugs properties'!$A:$A, 0), 0)), 8, 4, TRUE, "Drugs properties"))</f>
        <v>8</v>
      </c>
      <c r="AW378" s="98" cm="1">
        <f t="array" aca="1" ref="AW378" ca="1">INDIRECT(ADDRESS(CELL("row", INDEX('Drugs properties'!$A:$A, MATCH($D378, 'Drugs properties'!$A:$A, 0), 0)), 9, 4, TRUE, "Drugs properties"))</f>
        <v>26</v>
      </c>
      <c r="AX378" s="105" cm="1">
        <f t="array" aca="1" ref="AX378" ca="1">INDIRECT(ADDRESS(CELL("row", INDEX('Drugs properties'!$A:$A, MATCH($D378, 'Drugs properties'!$A:$A, 0), 0)), 11, 4, TRUE, "Drugs properties"))</f>
        <v>11403</v>
      </c>
      <c r="AY378" s="102" cm="1">
        <f t="array" aca="1" ref="AY378" ca="1">INDIRECT(ADDRESS(CELL("row", INDEX('Drugs properties'!$A:$A, MATCH($D378, 'Drugs properties'!$A:$A, 0), 0)), 12, 4, TRUE, "Drugs properties"))</f>
        <v>1715</v>
      </c>
      <c r="AZ378" s="102" cm="1">
        <f t="array" aca="1" ref="AZ378" ca="1">INDIRECT(ADDRESS(CELL("row", INDEX('Drugs properties'!$A:$A, MATCH($D378, 'Drugs properties'!$A:$A, 0), 0)), 13, 4, TRUE, "Drugs properties"))</f>
        <v>78</v>
      </c>
      <c r="BA378" s="109" cm="1">
        <f t="array" aca="1" ref="BA378" ca="1">INDIRECT(ADDRESS(CELL("row", INDEX('Drugs properties'!$A:$A, MATCH($D378, 'Drugs properties'!$A:$A, 0), 0)), 14, 4, TRUE, "Drugs properties"))</f>
        <v>16</v>
      </c>
    </row>
    <row r="379" spans="1:53" s="1" customFormat="1" ht="60" x14ac:dyDescent="0.25">
      <c r="A379" s="15">
        <v>377</v>
      </c>
      <c r="B379" s="89" t="s">
        <v>1722</v>
      </c>
      <c r="C379" s="32" t="s">
        <v>1721</v>
      </c>
      <c r="D379" s="34" t="s">
        <v>1785</v>
      </c>
      <c r="E379" s="90"/>
      <c r="F379" s="90"/>
      <c r="G379" s="90"/>
      <c r="H379" s="90"/>
      <c r="I379" s="90"/>
      <c r="J379" s="90"/>
      <c r="K379" s="90"/>
      <c r="L379" s="90" t="s">
        <v>89</v>
      </c>
      <c r="M379" s="35"/>
      <c r="N379" s="43">
        <v>68</v>
      </c>
      <c r="O379" s="91" t="s">
        <v>100</v>
      </c>
      <c r="P379" s="44"/>
      <c r="Q379" s="49"/>
      <c r="R379" s="92"/>
      <c r="S379" s="92"/>
      <c r="T379" s="50"/>
      <c r="U379" s="55"/>
      <c r="V379" s="93" t="s">
        <v>1723</v>
      </c>
      <c r="W379" s="56" t="s">
        <v>1724</v>
      </c>
      <c r="X379" s="61"/>
      <c r="Y379" s="74"/>
      <c r="Z379" s="74"/>
      <c r="AA379" s="74"/>
      <c r="AB379" s="74"/>
      <c r="AC379" s="74"/>
      <c r="AD379" s="74"/>
      <c r="AE379" s="74"/>
      <c r="AF379" s="74"/>
      <c r="AG379" s="74"/>
      <c r="AH379" s="74"/>
      <c r="AI379" s="74"/>
      <c r="AJ379" s="62"/>
      <c r="AK379" s="67" t="s">
        <v>1725</v>
      </c>
      <c r="AL379" s="94"/>
      <c r="AM379" s="94"/>
      <c r="AN379" s="68" t="s">
        <v>1726</v>
      </c>
      <c r="AO379" s="72" t="s">
        <v>3532</v>
      </c>
      <c r="AP379" s="98" t="str" cm="1">
        <f t="array" aca="1" ref="AP379" ca="1">INDIRECT(ADDRESS(CELL("row", INDEX('Drugs properties'!$A:$A, MATCH($D379, 'Drugs properties'!$A:$A, 0), 0)), 2, 4, TRUE, "Drugs properties"))</f>
        <v>CC(C1=CC=CC=C1)(C2=CC=CC=N2)OCCN(C)C</v>
      </c>
      <c r="AQ379" s="98" cm="1">
        <f t="array" aca="1" ref="AQ379" ca="1">INDIRECT(ADDRESS(CELL("row", INDEX('Drugs properties'!$A:$A, MATCH($D379, 'Drugs properties'!$A:$A, 0), 0)), 3, 4, TRUE, "Drugs properties"))</f>
        <v>270.37</v>
      </c>
      <c r="AR379" s="98" cm="1">
        <f t="array" aca="1" ref="AR379" ca="1">INDIRECT(ADDRESS(CELL("row", INDEX('Drugs properties'!$A:$A, MATCH($D379, 'Drugs properties'!$A:$A, 0), 0)), 4, 4, TRUE, "Drugs properties"))</f>
        <v>25.36</v>
      </c>
      <c r="AS379" s="98" cm="1">
        <f t="array" aca="1" ref="AS379" ca="1">INDIRECT(ADDRESS(CELL("row", INDEX('Drugs properties'!$A:$A, MATCH($D379, 'Drugs properties'!$A:$A, 0), 0)), 5, 4, TRUE, "Drugs properties"))</f>
        <v>2.67</v>
      </c>
      <c r="AT379" s="98" cm="1">
        <f t="array" aca="1" ref="AT379" ca="1">INDIRECT(ADDRESS(CELL("row", INDEX('Drugs properties'!$A:$A, MATCH($D379, 'Drugs properties'!$A:$A, 0), 0)), 6, 4, TRUE, "Drugs properties"))</f>
        <v>3</v>
      </c>
      <c r="AU379" s="98" cm="1">
        <f t="array" aca="1" ref="AU379" ca="1">INDIRECT(ADDRESS(CELL("row", INDEX('Drugs properties'!$A:$A, MATCH($D379, 'Drugs properties'!$A:$A, 0), 0)), 7, 4, TRUE, "Drugs properties"))</f>
        <v>0</v>
      </c>
      <c r="AV379" s="98" cm="1">
        <f t="array" aca="1" ref="AV379" ca="1">INDIRECT(ADDRESS(CELL("row", INDEX('Drugs properties'!$A:$A, MATCH($D379, 'Drugs properties'!$A:$A, 0), 0)), 8, 4, TRUE, "Drugs properties"))</f>
        <v>6</v>
      </c>
      <c r="AW379" s="98" cm="1">
        <f t="array" aca="1" ref="AW379" ca="1">INDIRECT(ADDRESS(CELL("row", INDEX('Drugs properties'!$A:$A, MATCH($D379, 'Drugs properties'!$A:$A, 0), 0)), 9, 4, TRUE, "Drugs properties"))</f>
        <v>20</v>
      </c>
      <c r="AX379" s="105" cm="1">
        <f t="array" aca="1" ref="AX379" ca="1">INDIRECT(ADDRESS(CELL("row", INDEX('Drugs properties'!$A:$A, MATCH($D379, 'Drugs properties'!$A:$A, 0), 0)), 11, 4, TRUE, "Drugs properties"))</f>
        <v>1008</v>
      </c>
      <c r="AY379" s="102" cm="1">
        <f t="array" aca="1" ref="AY379" ca="1">INDIRECT(ADDRESS(CELL("row", INDEX('Drugs properties'!$A:$A, MATCH($D379, 'Drugs properties'!$A:$A, 0), 0)), 12, 4, TRUE, "Drugs properties"))</f>
        <v>163</v>
      </c>
      <c r="AZ379" s="102" cm="1">
        <f t="array" aca="1" ref="AZ379" ca="1">INDIRECT(ADDRESS(CELL("row", INDEX('Drugs properties'!$A:$A, MATCH($D379, 'Drugs properties'!$A:$A, 0), 0)), 13, 4, TRUE, "Drugs properties"))</f>
        <v>1</v>
      </c>
      <c r="BA379" s="109" cm="1">
        <f t="array" aca="1" ref="BA379" ca="1">INDIRECT(ADDRESS(CELL("row", INDEX('Drugs properties'!$A:$A, MATCH($D379, 'Drugs properties'!$A:$A, 0), 0)), 14, 4, TRUE, "Drugs properties"))</f>
        <v>1</v>
      </c>
    </row>
    <row r="380" spans="1:53" s="1" customFormat="1" ht="150" x14ac:dyDescent="0.25">
      <c r="A380" s="15">
        <v>378</v>
      </c>
      <c r="B380" s="89" t="s">
        <v>1727</v>
      </c>
      <c r="C380" s="32">
        <v>34155161</v>
      </c>
      <c r="D380" s="34" t="s">
        <v>59</v>
      </c>
      <c r="E380" s="90">
        <v>160</v>
      </c>
      <c r="F380" s="90"/>
      <c r="G380" s="90"/>
      <c r="H380" s="90" t="s">
        <v>1730</v>
      </c>
      <c r="I380" s="90"/>
      <c r="J380" s="90"/>
      <c r="K380" s="90"/>
      <c r="L380" s="90"/>
      <c r="M380" s="35" t="s">
        <v>589</v>
      </c>
      <c r="N380" s="43">
        <v>35</v>
      </c>
      <c r="O380" s="91" t="s">
        <v>100</v>
      </c>
      <c r="P380" s="44" t="s">
        <v>1786</v>
      </c>
      <c r="Q380" s="49"/>
      <c r="R380" s="92"/>
      <c r="S380" s="92"/>
      <c r="T380" s="50"/>
      <c r="U380" s="55"/>
      <c r="V380" s="93"/>
      <c r="W380" s="56">
        <v>636</v>
      </c>
      <c r="X380" s="61"/>
      <c r="Y380" s="74"/>
      <c r="Z380" s="74"/>
      <c r="AA380" s="74"/>
      <c r="AB380" s="74"/>
      <c r="AC380" s="74">
        <v>3.2</v>
      </c>
      <c r="AD380" s="74"/>
      <c r="AE380" s="74"/>
      <c r="AF380" s="74"/>
      <c r="AG380" s="74"/>
      <c r="AH380" s="74"/>
      <c r="AI380" s="74"/>
      <c r="AJ380" s="62"/>
      <c r="AK380" s="67" t="s">
        <v>1728</v>
      </c>
      <c r="AL380" s="94"/>
      <c r="AM380" s="94" t="s">
        <v>1729</v>
      </c>
      <c r="AN380" s="68"/>
      <c r="AO380" s="72"/>
      <c r="AP380" s="98" t="str" cm="1">
        <f t="array" aca="1" ref="AP380" ca="1">INDIRECT(ADDRESS(CELL("row", INDEX('Drugs properties'!$A:$A, MATCH($D380, 'Drugs properties'!$A:$A, 0), 0)), 2, 4, TRUE, "Drugs properties"))</f>
        <v>CCC(=O)C(CC(C)N(C)C)(C1=CC=CC=C1)C2=CC=CC=C2</v>
      </c>
      <c r="AQ380" s="98" cm="1">
        <f t="array" aca="1" ref="AQ380" ca="1">INDIRECT(ADDRESS(CELL("row", INDEX('Drugs properties'!$A:$A, MATCH($D380, 'Drugs properties'!$A:$A, 0), 0)), 3, 4, TRUE, "Drugs properties"))</f>
        <v>309.45</v>
      </c>
      <c r="AR380" s="98" cm="1">
        <f t="array" aca="1" ref="AR380" ca="1">INDIRECT(ADDRESS(CELL("row", INDEX('Drugs properties'!$A:$A, MATCH($D380, 'Drugs properties'!$A:$A, 0), 0)), 4, 4, TRUE, "Drugs properties"))</f>
        <v>20.309999999999999</v>
      </c>
      <c r="AS380" s="98" cm="1">
        <f t="array" aca="1" ref="AS380" ca="1">INDIRECT(ADDRESS(CELL("row", INDEX('Drugs properties'!$A:$A, MATCH($D380, 'Drugs properties'!$A:$A, 0), 0)), 5, 4, TRUE, "Drugs properties"))</f>
        <v>4.0599999999999996</v>
      </c>
      <c r="AT380" s="98" cm="1">
        <f t="array" aca="1" ref="AT380" ca="1">INDIRECT(ADDRESS(CELL("row", INDEX('Drugs properties'!$A:$A, MATCH($D380, 'Drugs properties'!$A:$A, 0), 0)), 6, 4, TRUE, "Drugs properties"))</f>
        <v>2</v>
      </c>
      <c r="AU380" s="98" cm="1">
        <f t="array" aca="1" ref="AU380" ca="1">INDIRECT(ADDRESS(CELL("row", INDEX('Drugs properties'!$A:$A, MATCH($D380, 'Drugs properties'!$A:$A, 0), 0)), 7, 4, TRUE, "Drugs properties"))</f>
        <v>0</v>
      </c>
      <c r="AV380" s="98" cm="1">
        <f t="array" aca="1" ref="AV380" ca="1">INDIRECT(ADDRESS(CELL("row", INDEX('Drugs properties'!$A:$A, MATCH($D380, 'Drugs properties'!$A:$A, 0), 0)), 8, 4, TRUE, "Drugs properties"))</f>
        <v>7</v>
      </c>
      <c r="AW380" s="98" cm="1">
        <f t="array" aca="1" ref="AW380" ca="1">INDIRECT(ADDRESS(CELL("row", INDEX('Drugs properties'!$A:$A, MATCH($D380, 'Drugs properties'!$A:$A, 0), 0)), 9, 4, TRUE, "Drugs properties"))</f>
        <v>23</v>
      </c>
      <c r="AX380" s="105" cm="1">
        <f t="array" aca="1" ref="AX380" ca="1">INDIRECT(ADDRESS(CELL("row", INDEX('Drugs properties'!$A:$A, MATCH($D380, 'Drugs properties'!$A:$A, 0), 0)), 11, 4, TRUE, "Drugs properties"))</f>
        <v>15227</v>
      </c>
      <c r="AY380" s="102" cm="1">
        <f t="array" aca="1" ref="AY380" ca="1">INDIRECT(ADDRESS(CELL("row", INDEX('Drugs properties'!$A:$A, MATCH($D380, 'Drugs properties'!$A:$A, 0), 0)), 12, 4, TRUE, "Drugs properties"))</f>
        <v>2229</v>
      </c>
      <c r="AZ380" s="102" cm="1">
        <f t="array" aca="1" ref="AZ380" ca="1">INDIRECT(ADDRESS(CELL("row", INDEX('Drugs properties'!$A:$A, MATCH($D380, 'Drugs properties'!$A:$A, 0), 0)), 13, 4, TRUE, "Drugs properties"))</f>
        <v>251</v>
      </c>
      <c r="BA380" s="109" cm="1">
        <f t="array" aca="1" ref="BA380" ca="1">INDIRECT(ADDRESS(CELL("row", INDEX('Drugs properties'!$A:$A, MATCH($D380, 'Drugs properties'!$A:$A, 0), 0)), 14, 4, TRUE, "Drugs properties"))</f>
        <v>10</v>
      </c>
    </row>
    <row r="381" spans="1:53" s="1" customFormat="1" ht="165" x14ac:dyDescent="0.25">
      <c r="A381" s="15">
        <v>379</v>
      </c>
      <c r="B381" s="89" t="s">
        <v>1734</v>
      </c>
      <c r="C381" s="32">
        <v>33070441</v>
      </c>
      <c r="D381" s="34" t="s">
        <v>69</v>
      </c>
      <c r="E381" s="90"/>
      <c r="F381" s="90" t="s">
        <v>3238</v>
      </c>
      <c r="G381" s="90" t="s">
        <v>26</v>
      </c>
      <c r="H381" s="90"/>
      <c r="I381" s="90"/>
      <c r="J381" s="90"/>
      <c r="K381" s="90"/>
      <c r="L381" s="90"/>
      <c r="M381" s="35"/>
      <c r="N381" s="43">
        <v>77</v>
      </c>
      <c r="O381" s="91" t="s">
        <v>96</v>
      </c>
      <c r="P381" s="44" t="s">
        <v>1731</v>
      </c>
      <c r="Q381" s="49"/>
      <c r="R381" s="92"/>
      <c r="S381" s="92"/>
      <c r="T381" s="50"/>
      <c r="U381" s="55"/>
      <c r="V381" s="93"/>
      <c r="W381" s="56">
        <v>517</v>
      </c>
      <c r="X381" s="61"/>
      <c r="Y381" s="74"/>
      <c r="Z381" s="74"/>
      <c r="AA381" s="74"/>
      <c r="AB381" s="74"/>
      <c r="AC381" s="74">
        <v>3.3</v>
      </c>
      <c r="AD381" s="74"/>
      <c r="AE381" s="74"/>
      <c r="AF381" s="74"/>
      <c r="AG381" s="74"/>
      <c r="AH381" s="74"/>
      <c r="AI381" s="74"/>
      <c r="AJ381" s="62"/>
      <c r="AK381" s="67" t="s">
        <v>1732</v>
      </c>
      <c r="AL381" s="94"/>
      <c r="AM381" s="94"/>
      <c r="AN381" s="68" t="s">
        <v>1733</v>
      </c>
      <c r="AO381" s="72"/>
      <c r="AP381" s="98" t="str" cm="1">
        <f t="array" aca="1" ref="AP381" ca="1">INDIRECT(ADDRESS(CELL("row", INDEX('Drugs properties'!$A:$A, MATCH($D381, 'Drugs properties'!$A:$A, 0), 0)), 2, 4, TRUE, "Drugs properties"))</f>
        <v>CCCCC1=C(C2=CC=CC=C2O1)C(=O)C3=CC(=C(C(=C3)I)OCCN(CC)CC)I</v>
      </c>
      <c r="AQ381" s="98" cm="1">
        <f t="array" aca="1" ref="AQ381" ca="1">INDIRECT(ADDRESS(CELL("row", INDEX('Drugs properties'!$A:$A, MATCH($D381, 'Drugs properties'!$A:$A, 0), 0)), 3, 4, TRUE, "Drugs properties"))</f>
        <v>645.30999999999995</v>
      </c>
      <c r="AR381" s="98" cm="1">
        <f t="array" aca="1" ref="AR381" ca="1">INDIRECT(ADDRESS(CELL("row", INDEX('Drugs properties'!$A:$A, MATCH($D381, 'Drugs properties'!$A:$A, 0), 0)), 4, 4, TRUE, "Drugs properties"))</f>
        <v>42.68</v>
      </c>
      <c r="AS381" s="98" cm="1">
        <f t="array" aca="1" ref="AS381" ca="1">INDIRECT(ADDRESS(CELL("row", INDEX('Drugs properties'!$A:$A, MATCH($D381, 'Drugs properties'!$A:$A, 0), 0)), 5, 4, TRUE, "Drugs properties"))</f>
        <v>6.49</v>
      </c>
      <c r="AT381" s="98" cm="1">
        <f t="array" aca="1" ref="AT381" ca="1">INDIRECT(ADDRESS(CELL("row", INDEX('Drugs properties'!$A:$A, MATCH($D381, 'Drugs properties'!$A:$A, 0), 0)), 6, 4, TRUE, "Drugs properties"))</f>
        <v>4</v>
      </c>
      <c r="AU381" s="98" cm="1">
        <f t="array" aca="1" ref="AU381" ca="1">INDIRECT(ADDRESS(CELL("row", INDEX('Drugs properties'!$A:$A, MATCH($D381, 'Drugs properties'!$A:$A, 0), 0)), 7, 4, TRUE, "Drugs properties"))</f>
        <v>0</v>
      </c>
      <c r="AV381" s="98" cm="1">
        <f t="array" aca="1" ref="AV381" ca="1">INDIRECT(ADDRESS(CELL("row", INDEX('Drugs properties'!$A:$A, MATCH($D381, 'Drugs properties'!$A:$A, 0), 0)), 8, 4, TRUE, "Drugs properties"))</f>
        <v>11</v>
      </c>
      <c r="AW381" s="98" cm="1">
        <f t="array" aca="1" ref="AW381" ca="1">INDIRECT(ADDRESS(CELL("row", INDEX('Drugs properties'!$A:$A, MATCH($D381, 'Drugs properties'!$A:$A, 0), 0)), 9, 4, TRUE, "Drugs properties"))</f>
        <v>31</v>
      </c>
      <c r="AX381" s="105" cm="1">
        <f t="array" aca="1" ref="AX381" ca="1">INDIRECT(ADDRESS(CELL("row", INDEX('Drugs properties'!$A:$A, MATCH($D381, 'Drugs properties'!$A:$A, 0), 0)), 11, 4, TRUE, "Drugs properties"))</f>
        <v>33532</v>
      </c>
      <c r="AY381" s="102" cm="1">
        <f t="array" aca="1" ref="AY381" ca="1">INDIRECT(ADDRESS(CELL("row", INDEX('Drugs properties'!$A:$A, MATCH($D381, 'Drugs properties'!$A:$A, 0), 0)), 12, 4, TRUE, "Drugs properties"))</f>
        <v>9543</v>
      </c>
      <c r="AZ381" s="102" cm="1">
        <f t="array" aca="1" ref="AZ381" ca="1">INDIRECT(ADDRESS(CELL("row", INDEX('Drugs properties'!$A:$A, MATCH($D381, 'Drugs properties'!$A:$A, 0), 0)), 13, 4, TRUE, "Drugs properties"))</f>
        <v>845</v>
      </c>
      <c r="BA381" s="109" cm="1">
        <f t="array" aca="1" ref="BA381" ca="1">INDIRECT(ADDRESS(CELL("row", INDEX('Drugs properties'!$A:$A, MATCH($D381, 'Drugs properties'!$A:$A, 0), 0)), 14, 4, TRUE, "Drugs properties"))</f>
        <v>56</v>
      </c>
    </row>
    <row r="382" spans="1:53" s="1" customFormat="1" ht="75" x14ac:dyDescent="0.25">
      <c r="A382" s="15">
        <v>380</v>
      </c>
      <c r="B382" s="89" t="s">
        <v>1735</v>
      </c>
      <c r="C382" s="32">
        <v>33759318</v>
      </c>
      <c r="D382" s="34" t="s">
        <v>1737</v>
      </c>
      <c r="E382" s="90"/>
      <c r="F382" s="90"/>
      <c r="G382" s="90"/>
      <c r="H382" s="90" t="s">
        <v>1736</v>
      </c>
      <c r="I382" s="90"/>
      <c r="J382" s="90"/>
      <c r="K382" s="171">
        <f>241/634</f>
        <v>0.38012618296529971</v>
      </c>
      <c r="L382" s="90"/>
      <c r="M382" s="35"/>
      <c r="N382" s="43" t="s">
        <v>1738</v>
      </c>
      <c r="O382" s="91"/>
      <c r="P382" s="44"/>
      <c r="Q382" s="49"/>
      <c r="R382" s="92"/>
      <c r="S382" s="92"/>
      <c r="T382" s="50"/>
      <c r="U382" s="55"/>
      <c r="V382" s="93"/>
      <c r="W382" s="56" t="s">
        <v>1740</v>
      </c>
      <c r="X382" s="61"/>
      <c r="Y382" s="74"/>
      <c r="Z382" s="74"/>
      <c r="AA382" s="74"/>
      <c r="AB382" s="74"/>
      <c r="AC382" s="74"/>
      <c r="AD382" s="74"/>
      <c r="AE382" s="74"/>
      <c r="AF382" s="74"/>
      <c r="AG382" s="74"/>
      <c r="AH382" s="74"/>
      <c r="AI382" s="74"/>
      <c r="AJ382" s="62"/>
      <c r="AK382" s="67"/>
      <c r="AL382" s="94"/>
      <c r="AM382" s="94"/>
      <c r="AN382" s="68"/>
      <c r="AO382" s="72" t="s">
        <v>1742</v>
      </c>
      <c r="AP382" s="98" t="str" cm="1">
        <f t="array" aca="1" ref="AP382" ca="1">INDIRECT(ADDRESS(CELL("row", INDEX('Drugs properties'!$A:$A, MATCH($D382, 'Drugs properties'!$A:$A, 0), 0)), 2, 4, TRUE, "Drugs properties"))</f>
        <v>CCN(CCCC(C)NC1=C2C=CC(=CC2=NC=C1)Cl)CCO</v>
      </c>
      <c r="AQ382" s="98" cm="1">
        <f t="array" aca="1" ref="AQ382" ca="1">INDIRECT(ADDRESS(CELL("row", INDEX('Drugs properties'!$A:$A, MATCH($D382, 'Drugs properties'!$A:$A, 0), 0)), 3, 4, TRUE, "Drugs properties"))</f>
        <v>335.87</v>
      </c>
      <c r="AR382" s="98" cm="1">
        <f t="array" aca="1" ref="AR382" ca="1">INDIRECT(ADDRESS(CELL("row", INDEX('Drugs properties'!$A:$A, MATCH($D382, 'Drugs properties'!$A:$A, 0), 0)), 4, 4, TRUE, "Drugs properties"))</f>
        <v>48.39</v>
      </c>
      <c r="AS382" s="98" cm="1">
        <f t="array" aca="1" ref="AS382" ca="1">INDIRECT(ADDRESS(CELL("row", INDEX('Drugs properties'!$A:$A, MATCH($D382, 'Drugs properties'!$A:$A, 0), 0)), 5, 4, TRUE, "Drugs properties"))</f>
        <v>3.37</v>
      </c>
      <c r="AT382" s="98" cm="1">
        <f t="array" aca="1" ref="AT382" ca="1">INDIRECT(ADDRESS(CELL("row", INDEX('Drugs properties'!$A:$A, MATCH($D382, 'Drugs properties'!$A:$A, 0), 0)), 6, 4, TRUE, "Drugs properties"))</f>
        <v>3</v>
      </c>
      <c r="AU382" s="98" cm="1">
        <f t="array" aca="1" ref="AU382" ca="1">INDIRECT(ADDRESS(CELL("row", INDEX('Drugs properties'!$A:$A, MATCH($D382, 'Drugs properties'!$A:$A, 0), 0)), 7, 4, TRUE, "Drugs properties"))</f>
        <v>2</v>
      </c>
      <c r="AV382" s="98" cm="1">
        <f t="array" aca="1" ref="AV382" ca="1">INDIRECT(ADDRESS(CELL("row", INDEX('Drugs properties'!$A:$A, MATCH($D382, 'Drugs properties'!$A:$A, 0), 0)), 8, 4, TRUE, "Drugs properties"))</f>
        <v>9</v>
      </c>
      <c r="AW382" s="98" cm="1">
        <f t="array" aca="1" ref="AW382" ca="1">INDIRECT(ADDRESS(CELL("row", INDEX('Drugs properties'!$A:$A, MATCH($D382, 'Drugs properties'!$A:$A, 0), 0)), 9, 4, TRUE, "Drugs properties"))</f>
        <v>23</v>
      </c>
      <c r="AX382" s="105" cm="1">
        <f t="array" aca="1" ref="AX382" ca="1">INDIRECT(ADDRESS(CELL("row", INDEX('Drugs properties'!$A:$A, MATCH($D382, 'Drugs properties'!$A:$A, 0), 0)), 11, 4, TRUE, "Drugs properties"))</f>
        <v>45472</v>
      </c>
      <c r="AY382" s="102" cm="1">
        <f t="array" aca="1" ref="AY382" ca="1">INDIRECT(ADDRESS(CELL("row", INDEX('Drugs properties'!$A:$A, MATCH($D382, 'Drugs properties'!$A:$A, 0), 0)), 12, 4, TRUE, "Drugs properties"))</f>
        <v>3884</v>
      </c>
      <c r="AZ382" s="102" cm="1">
        <f t="array" aca="1" ref="AZ382" ca="1">INDIRECT(ADDRESS(CELL("row", INDEX('Drugs properties'!$A:$A, MATCH($D382, 'Drugs properties'!$A:$A, 0), 0)), 13, 4, TRUE, "Drugs properties"))</f>
        <v>169</v>
      </c>
      <c r="BA382" s="109" cm="1">
        <f t="array" aca="1" ref="BA382" ca="1">INDIRECT(ADDRESS(CELL("row", INDEX('Drugs properties'!$A:$A, MATCH($D382, 'Drugs properties'!$A:$A, 0), 0)), 14, 4, TRUE, "Drugs properties"))</f>
        <v>13</v>
      </c>
    </row>
    <row r="383" spans="1:53" s="1" customFormat="1" ht="210" x14ac:dyDescent="0.25">
      <c r="A383" s="15">
        <v>381</v>
      </c>
      <c r="B383" s="89" t="s">
        <v>1735</v>
      </c>
      <c r="C383" s="32">
        <v>33759318</v>
      </c>
      <c r="D383" s="34" t="s">
        <v>2777</v>
      </c>
      <c r="E383" s="90"/>
      <c r="F383" s="90"/>
      <c r="G383" s="90"/>
      <c r="H383" s="90" t="s">
        <v>1736</v>
      </c>
      <c r="I383" s="90"/>
      <c r="J383" s="90"/>
      <c r="K383" s="90"/>
      <c r="L383" s="90"/>
      <c r="M383" s="35"/>
      <c r="N383" s="43" t="s">
        <v>1738</v>
      </c>
      <c r="O383" s="91" t="s">
        <v>1739</v>
      </c>
      <c r="P383" s="44" t="s">
        <v>391</v>
      </c>
      <c r="Q383" s="49"/>
      <c r="R383" s="92"/>
      <c r="S383" s="92"/>
      <c r="T383" s="50"/>
      <c r="U383" s="55"/>
      <c r="V383" s="93"/>
      <c r="W383" s="56" t="s">
        <v>1741</v>
      </c>
      <c r="X383" s="61"/>
      <c r="Y383" s="74"/>
      <c r="Z383" s="74"/>
      <c r="AA383" s="74"/>
      <c r="AB383" s="74"/>
      <c r="AC383" s="74"/>
      <c r="AD383" s="74"/>
      <c r="AE383" s="74"/>
      <c r="AF383" s="74"/>
      <c r="AG383" s="74"/>
      <c r="AH383" s="74"/>
      <c r="AI383" s="74"/>
      <c r="AJ383" s="62"/>
      <c r="AK383" s="67"/>
      <c r="AL383" s="94"/>
      <c r="AM383" s="94"/>
      <c r="AN383" s="68"/>
      <c r="AO383" s="72" t="s">
        <v>2207</v>
      </c>
      <c r="AP383" s="98" t="str" cm="1">
        <f t="array" aca="1" ref="AP383" ca="1">INDIRECT(ADDRESS(CELL("row", INDEX('Drugs properties'!$A:$A, MATCH($D383, 'Drugs properties'!$A:$A, 0), 0)), 2, 4, TRUE, "Drugs properties"))</f>
        <v>CC1=C(C(=CC=C1)C)OCC(=O)NC(CC2=CC=CC=C2)C(CC(CC3=CC=CC=C3)NC(=O)C(C(C)C)N4CCCNC4=O)O.CC(C)C1=NC(=CS1)CN(C)C(=O)NC(C(C)C)C(=O)NC(CC2=CC=CC=C2)CC(C(CC3=CC=CC=C3)NC(=O)OCC4=CN=CS4)O</v>
      </c>
      <c r="AQ383" s="98" cm="1">
        <f t="array" aca="1" ref="AQ383" ca="1">INDIRECT(ADDRESS(CELL("row", INDEX('Drugs properties'!$A:$A, MATCH($D383, 'Drugs properties'!$A:$A, 0), 0)), 3, 4, TRUE, "Drugs properties"))</f>
        <v>1349.75</v>
      </c>
      <c r="AR383" s="98" cm="1">
        <f t="array" aca="1" ref="AR383" ca="1">INDIRECT(ADDRESS(CELL("row", INDEX('Drugs properties'!$A:$A, MATCH($D383, 'Drugs properties'!$A:$A, 0), 0)), 4, 4, TRUE, "Drugs properties"))</f>
        <v>322.26</v>
      </c>
      <c r="AS383" s="98" cm="1">
        <f t="array" aca="1" ref="AS383" ca="1">INDIRECT(ADDRESS(CELL("row", INDEX('Drugs properties'!$A:$A, MATCH($D383, 'Drugs properties'!$A:$A, 0), 0)), 5, 4, TRUE, "Drugs properties"))</f>
        <v>8.0399999999999991</v>
      </c>
      <c r="AT383" s="98" cm="1">
        <f t="array" aca="1" ref="AT383" ca="1">INDIRECT(ADDRESS(CELL("row", INDEX('Drugs properties'!$A:$A, MATCH($D383, 'Drugs properties'!$A:$A, 0), 0)), 6, 4, TRUE, "Drugs properties"))</f>
        <v>12</v>
      </c>
      <c r="AU383" s="98" cm="1">
        <f t="array" aca="1" ref="AU383" ca="1">INDIRECT(ADDRESS(CELL("row", INDEX('Drugs properties'!$A:$A, MATCH($D383, 'Drugs properties'!$A:$A, 0), 0)), 7, 4, TRUE, "Drugs properties"))</f>
        <v>8</v>
      </c>
      <c r="AV383" s="98" cm="1">
        <f t="array" aca="1" ref="AV383" ca="1">INDIRECT(ADDRESS(CELL("row", INDEX('Drugs properties'!$A:$A, MATCH($D383, 'Drugs properties'!$A:$A, 0), 0)), 8, 4, TRUE, "Drugs properties"))</f>
        <v>39</v>
      </c>
      <c r="AW383" s="98" cm="1">
        <f t="array" aca="1" ref="AW383" ca="1">INDIRECT(ADDRESS(CELL("row", INDEX('Drugs properties'!$A:$A, MATCH($D383, 'Drugs properties'!$A:$A, 0), 0)), 9, 4, TRUE, "Drugs properties"))</f>
        <v>96</v>
      </c>
      <c r="AX383" s="105" cm="1">
        <f t="array" aca="1" ref="AX383" ca="1">INDIRECT(ADDRESS(CELL("row", INDEX('Drugs properties'!$A:$A, MATCH($D383, 'Drugs properties'!$A:$A, 0), 0)), 11, 4, TRUE, "Drugs properties"))</f>
        <v>14019</v>
      </c>
      <c r="AY383" s="102" cm="1">
        <f t="array" aca="1" ref="AY383" ca="1">INDIRECT(ADDRESS(CELL("row", INDEX('Drugs properties'!$A:$A, MATCH($D383, 'Drugs properties'!$A:$A, 0), 0)), 12, 4, TRUE, "Drugs properties"))</f>
        <v>1173</v>
      </c>
      <c r="AZ383" s="102" cm="1">
        <f t="array" aca="1" ref="AZ383" ca="1">INDIRECT(ADDRESS(CELL("row", INDEX('Drugs properties'!$A:$A, MATCH($D383, 'Drugs properties'!$A:$A, 0), 0)), 13, 4, TRUE, "Drugs properties"))</f>
        <v>20</v>
      </c>
      <c r="BA383" s="109" cm="1">
        <f t="array" aca="1" ref="BA383" ca="1">INDIRECT(ADDRESS(CELL("row", INDEX('Drugs properties'!$A:$A, MATCH($D383, 'Drugs properties'!$A:$A, 0), 0)), 14, 4, TRUE, "Drugs properties"))</f>
        <v>5</v>
      </c>
    </row>
    <row r="384" spans="1:53" s="1" customFormat="1" ht="105" x14ac:dyDescent="0.25">
      <c r="A384" s="15">
        <v>382</v>
      </c>
      <c r="B384" s="89" t="s">
        <v>1743</v>
      </c>
      <c r="C384" s="32" t="s">
        <v>1744</v>
      </c>
      <c r="D384" s="34" t="s">
        <v>20</v>
      </c>
      <c r="E384" s="90" t="s">
        <v>911</v>
      </c>
      <c r="F384" s="90"/>
      <c r="G384" s="90"/>
      <c r="H384" s="90"/>
      <c r="I384" s="90"/>
      <c r="J384" s="90"/>
      <c r="K384" s="90"/>
      <c r="L384" s="90"/>
      <c r="M384" s="35"/>
      <c r="N384" s="43">
        <v>59</v>
      </c>
      <c r="O384" s="91" t="s">
        <v>100</v>
      </c>
      <c r="P384" s="44" t="s">
        <v>1745</v>
      </c>
      <c r="Q384" s="49"/>
      <c r="R384" s="92"/>
      <c r="S384" s="92"/>
      <c r="T384" s="50"/>
      <c r="U384" s="55"/>
      <c r="V384" s="93"/>
      <c r="W384" s="56"/>
      <c r="X384" s="61"/>
      <c r="Y384" s="74"/>
      <c r="Z384" s="74"/>
      <c r="AA384" s="74"/>
      <c r="AB384" s="74"/>
      <c r="AC384" s="74"/>
      <c r="AD384" s="74"/>
      <c r="AE384" s="74"/>
      <c r="AF384" s="74"/>
      <c r="AG384" s="74"/>
      <c r="AH384" s="74"/>
      <c r="AI384" s="74"/>
      <c r="AJ384" s="62"/>
      <c r="AK384" s="67" t="s">
        <v>1746</v>
      </c>
      <c r="AL384" s="94"/>
      <c r="AM384" s="94"/>
      <c r="AN384" s="68"/>
      <c r="AO384" s="72"/>
      <c r="AP384" s="98" t="str" cm="1">
        <f t="array" aca="1" ref="AP384" ca="1">INDIRECT(ADDRESS(CELL("row", INDEX('Drugs properties'!$A:$A, MATCH($D384, 'Drugs properties'!$A:$A, 0), 0)), 2, 4, TRUE, "Drugs properties"))</f>
        <v>CN(CCC1=CC=C(C=C1)NS(=O)(=O)C)CCOC2=CC=C(C=C2)NS(=O)(=O)C</v>
      </c>
      <c r="AQ384" s="98" cm="1">
        <f t="array" aca="1" ref="AQ384" ca="1">INDIRECT(ADDRESS(CELL("row", INDEX('Drugs properties'!$A:$A, MATCH($D384, 'Drugs properties'!$A:$A, 0), 0)), 3, 4, TRUE, "Drugs properties"))</f>
        <v>441.56</v>
      </c>
      <c r="AR384" s="98" cm="1">
        <f t="array" aca="1" ref="AR384" ca="1">INDIRECT(ADDRESS(CELL("row", INDEX('Drugs properties'!$A:$A, MATCH($D384, 'Drugs properties'!$A:$A, 0), 0)), 4, 4, TRUE, "Drugs properties"))</f>
        <v>121.57</v>
      </c>
      <c r="AS384" s="98" cm="1">
        <f t="array" aca="1" ref="AS384" ca="1">INDIRECT(ADDRESS(CELL("row", INDEX('Drugs properties'!$A:$A, MATCH($D384, 'Drugs properties'!$A:$A, 0), 0)), 5, 4, TRUE, "Drugs properties"))</f>
        <v>1.93</v>
      </c>
      <c r="AT384" s="98" cm="1">
        <f t="array" aca="1" ref="AT384" ca="1">INDIRECT(ADDRESS(CELL("row", INDEX('Drugs properties'!$A:$A, MATCH($D384, 'Drugs properties'!$A:$A, 0), 0)), 6, 4, TRUE, "Drugs properties"))</f>
        <v>6</v>
      </c>
      <c r="AU384" s="98" cm="1">
        <f t="array" aca="1" ref="AU384" ca="1">INDIRECT(ADDRESS(CELL("row", INDEX('Drugs properties'!$A:$A, MATCH($D384, 'Drugs properties'!$A:$A, 0), 0)), 7, 4, TRUE, "Drugs properties"))</f>
        <v>2</v>
      </c>
      <c r="AV384" s="98" cm="1">
        <f t="array" aca="1" ref="AV384" ca="1">INDIRECT(ADDRESS(CELL("row", INDEX('Drugs properties'!$A:$A, MATCH($D384, 'Drugs properties'!$A:$A, 0), 0)), 8, 4, TRUE, "Drugs properties"))</f>
        <v>11</v>
      </c>
      <c r="AW384" s="98" cm="1">
        <f t="array" aca="1" ref="AW384" ca="1">INDIRECT(ADDRESS(CELL("row", INDEX('Drugs properties'!$A:$A, MATCH($D384, 'Drugs properties'!$A:$A, 0), 0)), 9, 4, TRUE, "Drugs properties"))</f>
        <v>29</v>
      </c>
      <c r="AX384" s="105" cm="1">
        <f t="array" aca="1" ref="AX384" ca="1">INDIRECT(ADDRESS(CELL("row", INDEX('Drugs properties'!$A:$A, MATCH($D384, 'Drugs properties'!$A:$A, 0), 0)), 11, 4, TRUE, "Drugs properties"))</f>
        <v>8650</v>
      </c>
      <c r="AY384" s="102" cm="1">
        <f t="array" aca="1" ref="AY384" ca="1">INDIRECT(ADDRESS(CELL("row", INDEX('Drugs properties'!$A:$A, MATCH($D384, 'Drugs properties'!$A:$A, 0), 0)), 12, 4, TRUE, "Drugs properties"))</f>
        <v>2741</v>
      </c>
      <c r="AZ384" s="102" cm="1">
        <f t="array" aca="1" ref="AZ384" ca="1">INDIRECT(ADDRESS(CELL("row", INDEX('Drugs properties'!$A:$A, MATCH($D384, 'Drugs properties'!$A:$A, 0), 0)), 13, 4, TRUE, "Drugs properties"))</f>
        <v>188</v>
      </c>
      <c r="BA384" s="109" cm="1">
        <f t="array" aca="1" ref="BA384" ca="1">INDIRECT(ADDRESS(CELL("row", INDEX('Drugs properties'!$A:$A, MATCH($D384, 'Drugs properties'!$A:$A, 0), 0)), 14, 4, TRUE, "Drugs properties"))</f>
        <v>15</v>
      </c>
    </row>
    <row r="385" spans="1:53" s="1" customFormat="1" ht="240" x14ac:dyDescent="0.25">
      <c r="A385" s="15">
        <v>383</v>
      </c>
      <c r="B385" s="89" t="s">
        <v>1787</v>
      </c>
      <c r="C385" s="32">
        <v>33755267</v>
      </c>
      <c r="D385" s="34" t="s">
        <v>69</v>
      </c>
      <c r="E385" s="90">
        <v>600</v>
      </c>
      <c r="F385" s="90"/>
      <c r="G385" s="90" t="s">
        <v>26</v>
      </c>
      <c r="H385" s="90" t="s">
        <v>1790</v>
      </c>
      <c r="I385" s="90"/>
      <c r="J385" s="90"/>
      <c r="K385" s="90" t="s">
        <v>19</v>
      </c>
      <c r="L385" s="90"/>
      <c r="M385" s="35"/>
      <c r="N385" s="43">
        <v>83</v>
      </c>
      <c r="O385" s="91" t="s">
        <v>100</v>
      </c>
      <c r="P385" s="44" t="s">
        <v>1788</v>
      </c>
      <c r="Q385" s="49"/>
      <c r="R385" s="92"/>
      <c r="S385" s="92"/>
      <c r="T385" s="50"/>
      <c r="U385" s="55"/>
      <c r="V385" s="93"/>
      <c r="W385" s="56"/>
      <c r="X385" s="61"/>
      <c r="Y385" s="74"/>
      <c r="Z385" s="74"/>
      <c r="AA385" s="74"/>
      <c r="AB385" s="74"/>
      <c r="AC385" s="74">
        <v>3.9</v>
      </c>
      <c r="AD385" s="74"/>
      <c r="AE385" s="74"/>
      <c r="AF385" s="74"/>
      <c r="AG385" s="74"/>
      <c r="AH385" s="74"/>
      <c r="AI385" s="74"/>
      <c r="AJ385" s="62"/>
      <c r="AK385" s="67" t="s">
        <v>1789</v>
      </c>
      <c r="AL385" s="94"/>
      <c r="AM385" s="94"/>
      <c r="AN385" s="68"/>
      <c r="AO385" s="72" t="s">
        <v>1747</v>
      </c>
      <c r="AP385" s="98" t="str" cm="1">
        <f t="array" aca="1" ref="AP385" ca="1">INDIRECT(ADDRESS(CELL("row", INDEX('Drugs properties'!$A:$A, MATCH($D385, 'Drugs properties'!$A:$A, 0), 0)), 2, 4, TRUE, "Drugs properties"))</f>
        <v>CCCCC1=C(C2=CC=CC=C2O1)C(=O)C3=CC(=C(C(=C3)I)OCCN(CC)CC)I</v>
      </c>
      <c r="AQ385" s="98" cm="1">
        <f t="array" aca="1" ref="AQ385" ca="1">INDIRECT(ADDRESS(CELL("row", INDEX('Drugs properties'!$A:$A, MATCH($D385, 'Drugs properties'!$A:$A, 0), 0)), 3, 4, TRUE, "Drugs properties"))</f>
        <v>645.30999999999995</v>
      </c>
      <c r="AR385" s="98" cm="1">
        <f t="array" aca="1" ref="AR385" ca="1">INDIRECT(ADDRESS(CELL("row", INDEX('Drugs properties'!$A:$A, MATCH($D385, 'Drugs properties'!$A:$A, 0), 0)), 4, 4, TRUE, "Drugs properties"))</f>
        <v>42.68</v>
      </c>
      <c r="AS385" s="98" cm="1">
        <f t="array" aca="1" ref="AS385" ca="1">INDIRECT(ADDRESS(CELL("row", INDEX('Drugs properties'!$A:$A, MATCH($D385, 'Drugs properties'!$A:$A, 0), 0)), 5, 4, TRUE, "Drugs properties"))</f>
        <v>6.49</v>
      </c>
      <c r="AT385" s="98" cm="1">
        <f t="array" aca="1" ref="AT385" ca="1">INDIRECT(ADDRESS(CELL("row", INDEX('Drugs properties'!$A:$A, MATCH($D385, 'Drugs properties'!$A:$A, 0), 0)), 6, 4, TRUE, "Drugs properties"))</f>
        <v>4</v>
      </c>
      <c r="AU385" s="98" cm="1">
        <f t="array" aca="1" ref="AU385" ca="1">INDIRECT(ADDRESS(CELL("row", INDEX('Drugs properties'!$A:$A, MATCH($D385, 'Drugs properties'!$A:$A, 0), 0)), 7, 4, TRUE, "Drugs properties"))</f>
        <v>0</v>
      </c>
      <c r="AV385" s="98" cm="1">
        <f t="array" aca="1" ref="AV385" ca="1">INDIRECT(ADDRESS(CELL("row", INDEX('Drugs properties'!$A:$A, MATCH($D385, 'Drugs properties'!$A:$A, 0), 0)), 8, 4, TRUE, "Drugs properties"))</f>
        <v>11</v>
      </c>
      <c r="AW385" s="98" cm="1">
        <f t="array" aca="1" ref="AW385" ca="1">INDIRECT(ADDRESS(CELL("row", INDEX('Drugs properties'!$A:$A, MATCH($D385, 'Drugs properties'!$A:$A, 0), 0)), 9, 4, TRUE, "Drugs properties"))</f>
        <v>31</v>
      </c>
      <c r="AX385" s="105" cm="1">
        <f t="array" aca="1" ref="AX385" ca="1">INDIRECT(ADDRESS(CELL("row", INDEX('Drugs properties'!$A:$A, MATCH($D385, 'Drugs properties'!$A:$A, 0), 0)), 11, 4, TRUE, "Drugs properties"))</f>
        <v>33532</v>
      </c>
      <c r="AY385" s="102" cm="1">
        <f t="array" aca="1" ref="AY385" ca="1">INDIRECT(ADDRESS(CELL("row", INDEX('Drugs properties'!$A:$A, MATCH($D385, 'Drugs properties'!$A:$A, 0), 0)), 12, 4, TRUE, "Drugs properties"))</f>
        <v>9543</v>
      </c>
      <c r="AZ385" s="102" cm="1">
        <f t="array" aca="1" ref="AZ385" ca="1">INDIRECT(ADDRESS(CELL("row", INDEX('Drugs properties'!$A:$A, MATCH($D385, 'Drugs properties'!$A:$A, 0), 0)), 13, 4, TRUE, "Drugs properties"))</f>
        <v>845</v>
      </c>
      <c r="BA385" s="109" cm="1">
        <f t="array" aca="1" ref="BA385" ca="1">INDIRECT(ADDRESS(CELL("row", INDEX('Drugs properties'!$A:$A, MATCH($D385, 'Drugs properties'!$A:$A, 0), 0)), 14, 4, TRUE, "Drugs properties"))</f>
        <v>56</v>
      </c>
    </row>
    <row r="386" spans="1:53" s="1" customFormat="1" ht="120" x14ac:dyDescent="0.25">
      <c r="A386" s="15">
        <v>384</v>
      </c>
      <c r="B386" s="89" t="s">
        <v>1791</v>
      </c>
      <c r="C386" s="32">
        <v>33425536</v>
      </c>
      <c r="D386" s="34" t="s">
        <v>1763</v>
      </c>
      <c r="E386" s="90" t="s">
        <v>911</v>
      </c>
      <c r="F386" s="90"/>
      <c r="G386" s="90"/>
      <c r="H386" s="90"/>
      <c r="I386" s="90"/>
      <c r="J386" s="90"/>
      <c r="K386" s="90"/>
      <c r="L386" s="90"/>
      <c r="M386" s="35"/>
      <c r="N386" s="43">
        <v>54</v>
      </c>
      <c r="O386" s="91" t="s">
        <v>100</v>
      </c>
      <c r="P386" s="44" t="s">
        <v>1792</v>
      </c>
      <c r="Q386" s="49"/>
      <c r="R386" s="92"/>
      <c r="S386" s="92"/>
      <c r="T386" s="50"/>
      <c r="U386" s="55"/>
      <c r="V386" s="93"/>
      <c r="W386" s="56"/>
      <c r="X386" s="61"/>
      <c r="Y386" s="74"/>
      <c r="Z386" s="74"/>
      <c r="AA386" s="74"/>
      <c r="AB386" s="74"/>
      <c r="AC386" s="74" t="s">
        <v>73</v>
      </c>
      <c r="AD386" s="74" t="s">
        <v>73</v>
      </c>
      <c r="AE386" s="74"/>
      <c r="AF386" s="74"/>
      <c r="AG386" s="74"/>
      <c r="AH386" s="74"/>
      <c r="AI386" s="74"/>
      <c r="AJ386" s="62"/>
      <c r="AK386" s="67"/>
      <c r="AL386" s="94"/>
      <c r="AM386" s="94"/>
      <c r="AN386" s="68"/>
      <c r="AO386" s="72"/>
      <c r="AP386" s="98" t="str" cm="1">
        <f t="array" aca="1" ref="AP386" ca="1">INDIRECT(ADDRESS(CELL("row", INDEX('Drugs properties'!$A:$A, MATCH($D386, 'Drugs properties'!$A:$A, 0), 0)), 2, 4, TRUE, "Drugs properties"))</f>
        <v>CN(C)CCCC1(C2=C(CO1)C=C(C=C2)C#N)C3=CC=C(C=C3)F</v>
      </c>
      <c r="AQ386" s="98" cm="1">
        <f t="array" aca="1" ref="AQ386" ca="1">INDIRECT(ADDRESS(CELL("row", INDEX('Drugs properties'!$A:$A, MATCH($D386, 'Drugs properties'!$A:$A, 0), 0)), 3, 4, TRUE, "Drugs properties"))</f>
        <v>324.39</v>
      </c>
      <c r="AR386" s="98" cm="1">
        <f t="array" aca="1" ref="AR386" ca="1">INDIRECT(ADDRESS(CELL("row", INDEX('Drugs properties'!$A:$A, MATCH($D386, 'Drugs properties'!$A:$A, 0), 0)), 4, 4, TRUE, "Drugs properties"))</f>
        <v>36.26</v>
      </c>
      <c r="AS386" s="98" cm="1">
        <f t="array" aca="1" ref="AS386" ca="1">INDIRECT(ADDRESS(CELL("row", INDEX('Drugs properties'!$A:$A, MATCH($D386, 'Drugs properties'!$A:$A, 0), 0)), 5, 4, TRUE, "Drugs properties"))</f>
        <v>3.68</v>
      </c>
      <c r="AT386" s="98" cm="1">
        <f t="array" aca="1" ref="AT386" ca="1">INDIRECT(ADDRESS(CELL("row", INDEX('Drugs properties'!$A:$A, MATCH($D386, 'Drugs properties'!$A:$A, 0), 0)), 6, 4, TRUE, "Drugs properties"))</f>
        <v>4</v>
      </c>
      <c r="AU386" s="98" cm="1">
        <f t="array" aca="1" ref="AU386" ca="1">INDIRECT(ADDRESS(CELL("row", INDEX('Drugs properties'!$A:$A, MATCH($D386, 'Drugs properties'!$A:$A, 0), 0)), 7, 4, TRUE, "Drugs properties"))</f>
        <v>0</v>
      </c>
      <c r="AV386" s="98" cm="1">
        <f t="array" aca="1" ref="AV386" ca="1">INDIRECT(ADDRESS(CELL("row", INDEX('Drugs properties'!$A:$A, MATCH($D386, 'Drugs properties'!$A:$A, 0), 0)), 8, 4, TRUE, "Drugs properties"))</f>
        <v>5</v>
      </c>
      <c r="AW386" s="98" cm="1">
        <f t="array" aca="1" ref="AW386" ca="1">INDIRECT(ADDRESS(CELL("row", INDEX('Drugs properties'!$A:$A, MATCH($D386, 'Drugs properties'!$A:$A, 0), 0)), 9, 4, TRUE, "Drugs properties"))</f>
        <v>24</v>
      </c>
      <c r="AX386" s="105" cm="1">
        <f t="array" aca="1" ref="AX386" ca="1">INDIRECT(ADDRESS(CELL("row", INDEX('Drugs properties'!$A:$A, MATCH($D386, 'Drugs properties'!$A:$A, 0), 0)), 11, 4, TRUE, "Drugs properties"))</f>
        <v>23635</v>
      </c>
      <c r="AY386" s="102" cm="1">
        <f t="array" aca="1" ref="AY386" ca="1">INDIRECT(ADDRESS(CELL("row", INDEX('Drugs properties'!$A:$A, MATCH($D386, 'Drugs properties'!$A:$A, 0), 0)), 12, 4, TRUE, "Drugs properties"))</f>
        <v>3372</v>
      </c>
      <c r="AZ386" s="102" cm="1">
        <f t="array" aca="1" ref="AZ386" ca="1">INDIRECT(ADDRESS(CELL("row", INDEX('Drugs properties'!$A:$A, MATCH($D386, 'Drugs properties'!$A:$A, 0), 0)), 13, 4, TRUE, "Drugs properties"))</f>
        <v>115</v>
      </c>
      <c r="BA386" s="109" cm="1">
        <f t="array" aca="1" ref="BA386" ca="1">INDIRECT(ADDRESS(CELL("row", INDEX('Drugs properties'!$A:$A, MATCH($D386, 'Drugs properties'!$A:$A, 0), 0)), 14, 4, TRUE, "Drugs properties"))</f>
        <v>6</v>
      </c>
    </row>
    <row r="387" spans="1:53" s="1" customFormat="1" ht="225" x14ac:dyDescent="0.25">
      <c r="A387" s="15">
        <v>385</v>
      </c>
      <c r="B387" s="89" t="s">
        <v>1793</v>
      </c>
      <c r="C387" s="32">
        <v>34024302</v>
      </c>
      <c r="D387" s="34" t="s">
        <v>39</v>
      </c>
      <c r="E387" s="90" t="s">
        <v>911</v>
      </c>
      <c r="F387" s="90"/>
      <c r="G387" s="90"/>
      <c r="H387" s="90" t="s">
        <v>1795</v>
      </c>
      <c r="I387" s="90"/>
      <c r="J387" s="90"/>
      <c r="K387" s="90"/>
      <c r="L387" s="90"/>
      <c r="M387" s="35"/>
      <c r="N387" s="43">
        <v>16</v>
      </c>
      <c r="O387" s="91" t="s">
        <v>100</v>
      </c>
      <c r="P387" s="44" t="s">
        <v>1794</v>
      </c>
      <c r="Q387" s="49"/>
      <c r="R387" s="92"/>
      <c r="S387" s="92"/>
      <c r="T387" s="50"/>
      <c r="U387" s="55"/>
      <c r="V387" s="93"/>
      <c r="W387" s="56">
        <v>560</v>
      </c>
      <c r="X387" s="61"/>
      <c r="Y387" s="74"/>
      <c r="Z387" s="74"/>
      <c r="AA387" s="74"/>
      <c r="AB387" s="74"/>
      <c r="AC387" s="74"/>
      <c r="AD387" s="74"/>
      <c r="AE387" s="74"/>
      <c r="AF387" s="74"/>
      <c r="AG387" s="74"/>
      <c r="AH387" s="74"/>
      <c r="AI387" s="74"/>
      <c r="AJ387" s="62"/>
      <c r="AK387" s="67" t="s">
        <v>1796</v>
      </c>
      <c r="AL387" s="94"/>
      <c r="AM387" s="95" t="s">
        <v>1797</v>
      </c>
      <c r="AN387" s="68" t="s">
        <v>1799</v>
      </c>
      <c r="AO387" s="72" t="s">
        <v>1798</v>
      </c>
      <c r="AP387" s="98" t="str" cm="1">
        <f t="array" aca="1" ref="AP387" ca="1">INDIRECT(ADDRESS(CELL("row", INDEX('Drugs properties'!$A:$A, MATCH($D387, 'Drugs properties'!$A:$A, 0), 0)), 2, 4, TRUE, "Drugs properties"))</f>
        <v>C1=CC(=C(C=C1F)F)C(CN2C=NC=N2)(CN3C=NC=N3)O</v>
      </c>
      <c r="AQ387" s="98" cm="1">
        <f t="array" aca="1" ref="AQ387" ca="1">INDIRECT(ADDRESS(CELL("row", INDEX('Drugs properties'!$A:$A, MATCH($D387, 'Drugs properties'!$A:$A, 0), 0)), 3, 4, TRUE, "Drugs properties"))</f>
        <v>306.27</v>
      </c>
      <c r="AR387" s="98" cm="1">
        <f t="array" aca="1" ref="AR387" ca="1">INDIRECT(ADDRESS(CELL("row", INDEX('Drugs properties'!$A:$A, MATCH($D387, 'Drugs properties'!$A:$A, 0), 0)), 4, 4, TRUE, "Drugs properties"))</f>
        <v>81.650000000000006</v>
      </c>
      <c r="AS387" s="98" cm="1">
        <f t="array" aca="1" ref="AS387" ca="1">INDIRECT(ADDRESS(CELL("row", INDEX('Drugs properties'!$A:$A, MATCH($D387, 'Drugs properties'!$A:$A, 0), 0)), 5, 4, TRUE, "Drugs properties"))</f>
        <v>0.88</v>
      </c>
      <c r="AT387" s="98" cm="1">
        <f t="array" aca="1" ref="AT387" ca="1">INDIRECT(ADDRESS(CELL("row", INDEX('Drugs properties'!$A:$A, MATCH($D387, 'Drugs properties'!$A:$A, 0), 0)), 6, 4, TRUE, "Drugs properties"))</f>
        <v>7</v>
      </c>
      <c r="AU387" s="98" cm="1">
        <f t="array" aca="1" ref="AU387" ca="1">INDIRECT(ADDRESS(CELL("row", INDEX('Drugs properties'!$A:$A, MATCH($D387, 'Drugs properties'!$A:$A, 0), 0)), 7, 4, TRUE, "Drugs properties"))</f>
        <v>1</v>
      </c>
      <c r="AV387" s="98" cm="1">
        <f t="array" aca="1" ref="AV387" ca="1">INDIRECT(ADDRESS(CELL("row", INDEX('Drugs properties'!$A:$A, MATCH($D387, 'Drugs properties'!$A:$A, 0), 0)), 8, 4, TRUE, "Drugs properties"))</f>
        <v>5</v>
      </c>
      <c r="AW387" s="98" cm="1">
        <f t="array" aca="1" ref="AW387" ca="1">INDIRECT(ADDRESS(CELL("row", INDEX('Drugs properties'!$A:$A, MATCH($D387, 'Drugs properties'!$A:$A, 0), 0)), 9, 4, TRUE, "Drugs properties"))</f>
        <v>22</v>
      </c>
      <c r="AX387" s="105" cm="1">
        <f t="array" aca="1" ref="AX387" ca="1">INDIRECT(ADDRESS(CELL("row", INDEX('Drugs properties'!$A:$A, MATCH($D387, 'Drugs properties'!$A:$A, 0), 0)), 11, 4, TRUE, "Drugs properties"))</f>
        <v>21845</v>
      </c>
      <c r="AY387" s="102" cm="1">
        <f t="array" aca="1" ref="AY387" ca="1">INDIRECT(ADDRESS(CELL("row", INDEX('Drugs properties'!$A:$A, MATCH($D387, 'Drugs properties'!$A:$A, 0), 0)), 12, 4, TRUE, "Drugs properties"))</f>
        <v>1909</v>
      </c>
      <c r="AZ387" s="102" cm="1">
        <f t="array" aca="1" ref="AZ387" ca="1">INDIRECT(ADDRESS(CELL("row", INDEX('Drugs properties'!$A:$A, MATCH($D387, 'Drugs properties'!$A:$A, 0), 0)), 13, 4, TRUE, "Drugs properties"))</f>
        <v>267</v>
      </c>
      <c r="BA387" s="109" cm="1">
        <f t="array" aca="1" ref="BA387" ca="1">INDIRECT(ADDRESS(CELL("row", INDEX('Drugs properties'!$A:$A, MATCH($D387, 'Drugs properties'!$A:$A, 0), 0)), 14, 4, TRUE, "Drugs properties"))</f>
        <v>23</v>
      </c>
    </row>
    <row r="388" spans="1:53" s="1" customFormat="1" ht="90" x14ac:dyDescent="0.25">
      <c r="A388" s="15">
        <v>386</v>
      </c>
      <c r="B388" s="89" t="s">
        <v>1800</v>
      </c>
      <c r="C388" s="32" t="s">
        <v>1801</v>
      </c>
      <c r="D388" s="34" t="s">
        <v>57</v>
      </c>
      <c r="E388" s="90">
        <v>280</v>
      </c>
      <c r="F388" s="90" t="s">
        <v>3179</v>
      </c>
      <c r="G388" s="90" t="s">
        <v>19</v>
      </c>
      <c r="H388" s="90"/>
      <c r="I388" s="90"/>
      <c r="J388" s="90"/>
      <c r="K388" s="90"/>
      <c r="L388" s="90"/>
      <c r="M388" s="35"/>
      <c r="N388" s="43">
        <v>42</v>
      </c>
      <c r="O388" s="91" t="s">
        <v>100</v>
      </c>
      <c r="P388" s="44"/>
      <c r="Q388" s="49"/>
      <c r="R388" s="92"/>
      <c r="S388" s="92"/>
      <c r="T388" s="50"/>
      <c r="U388" s="55"/>
      <c r="V388" s="93"/>
      <c r="W388" s="56">
        <v>698</v>
      </c>
      <c r="X388" s="61"/>
      <c r="Y388" s="74"/>
      <c r="Z388" s="74"/>
      <c r="AA388" s="74"/>
      <c r="AB388" s="74"/>
      <c r="AC388" s="74"/>
      <c r="AD388" s="74"/>
      <c r="AE388" s="74"/>
      <c r="AF388" s="74"/>
      <c r="AG388" s="74"/>
      <c r="AH388" s="74"/>
      <c r="AI388" s="74"/>
      <c r="AJ388" s="62"/>
      <c r="AK388" s="67" t="s">
        <v>1802</v>
      </c>
      <c r="AL388" s="94"/>
      <c r="AM388" s="94"/>
      <c r="AN388" s="68" t="s">
        <v>1803</v>
      </c>
      <c r="AO388" s="72"/>
      <c r="AP388" s="98" t="str" cm="1">
        <f t="array" aca="1" ref="AP388" ca="1">INDIRECT(ADDRESS(CELL("row", INDEX('Drugs properties'!$A:$A, MATCH($D388, 'Drugs properties'!$A:$A, 0), 0)), 2, 4, TRUE, "Drugs properties"))</f>
        <v>CN(C)C(=O)C(CCN1CCC(CC1)(C2=CC=C(C=C2)Cl)O)(C3=CC=CC=C3)C4=CC=CC=C4</v>
      </c>
      <c r="AQ388" s="98" cm="1">
        <f t="array" aca="1" ref="AQ388" ca="1">INDIRECT(ADDRESS(CELL("row", INDEX('Drugs properties'!$A:$A, MATCH($D388, 'Drugs properties'!$A:$A, 0), 0)), 3, 4, TRUE, "Drugs properties"))</f>
        <v>477.04</v>
      </c>
      <c r="AR388" s="98" cm="1">
        <f t="array" aca="1" ref="AR388" ca="1">INDIRECT(ADDRESS(CELL("row", INDEX('Drugs properties'!$A:$A, MATCH($D388, 'Drugs properties'!$A:$A, 0), 0)), 4, 4, TRUE, "Drugs properties"))</f>
        <v>43.78</v>
      </c>
      <c r="AS388" s="98" cm="1">
        <f t="array" aca="1" ref="AS388" ca="1">INDIRECT(ADDRESS(CELL("row", INDEX('Drugs properties'!$A:$A, MATCH($D388, 'Drugs properties'!$A:$A, 0), 0)), 5, 4, TRUE, "Drugs properties"))</f>
        <v>4.67</v>
      </c>
      <c r="AT388" s="98" cm="1">
        <f t="array" aca="1" ref="AT388" ca="1">INDIRECT(ADDRESS(CELL("row", INDEX('Drugs properties'!$A:$A, MATCH($D388, 'Drugs properties'!$A:$A, 0), 0)), 6, 4, TRUE, "Drugs properties"))</f>
        <v>3</v>
      </c>
      <c r="AU388" s="98" cm="1">
        <f t="array" aca="1" ref="AU388" ca="1">INDIRECT(ADDRESS(CELL("row", INDEX('Drugs properties'!$A:$A, MATCH($D388, 'Drugs properties'!$A:$A, 0), 0)), 7, 4, TRUE, "Drugs properties"))</f>
        <v>1</v>
      </c>
      <c r="AV388" s="98" cm="1">
        <f t="array" aca="1" ref="AV388" ca="1">INDIRECT(ADDRESS(CELL("row", INDEX('Drugs properties'!$A:$A, MATCH($D388, 'Drugs properties'!$A:$A, 0), 0)), 8, 4, TRUE, "Drugs properties"))</f>
        <v>8</v>
      </c>
      <c r="AW388" s="98" cm="1">
        <f t="array" aca="1" ref="AW388" ca="1">INDIRECT(ADDRESS(CELL("row", INDEX('Drugs properties'!$A:$A, MATCH($D388, 'Drugs properties'!$A:$A, 0), 0)), 9, 4, TRUE, "Drugs properties"))</f>
        <v>34</v>
      </c>
      <c r="AX388" s="105" cm="1">
        <f t="array" aca="1" ref="AX388" ca="1">INDIRECT(ADDRESS(CELL("row", INDEX('Drugs properties'!$A:$A, MATCH($D388, 'Drugs properties'!$A:$A, 0), 0)), 11, 4, TRUE, "Drugs properties"))</f>
        <v>18116</v>
      </c>
      <c r="AY388" s="102" cm="1">
        <f t="array" aca="1" ref="AY388" ca="1">INDIRECT(ADDRESS(CELL("row", INDEX('Drugs properties'!$A:$A, MATCH($D388, 'Drugs properties'!$A:$A, 0), 0)), 12, 4, TRUE, "Drugs properties"))</f>
        <v>1613</v>
      </c>
      <c r="AZ388" s="102" cm="1">
        <f t="array" aca="1" ref="AZ388" ca="1">INDIRECT(ADDRESS(CELL("row", INDEX('Drugs properties'!$A:$A, MATCH($D388, 'Drugs properties'!$A:$A, 0), 0)), 13, 4, TRUE, "Drugs properties"))</f>
        <v>280</v>
      </c>
      <c r="BA388" s="109" cm="1">
        <f t="array" aca="1" ref="BA388" ca="1">INDIRECT(ADDRESS(CELL("row", INDEX('Drugs properties'!$A:$A, MATCH($D388, 'Drugs properties'!$A:$A, 0), 0)), 14, 4, TRUE, "Drugs properties"))</f>
        <v>21</v>
      </c>
    </row>
    <row r="389" spans="1:53" s="1" customFormat="1" ht="75" x14ac:dyDescent="0.25">
      <c r="A389" s="15">
        <v>387</v>
      </c>
      <c r="B389" s="15" t="s">
        <v>1804</v>
      </c>
      <c r="C389" s="32" t="s">
        <v>1805</v>
      </c>
      <c r="D389" s="34" t="s">
        <v>1812</v>
      </c>
      <c r="E389" s="16" t="s">
        <v>911</v>
      </c>
      <c r="F389" s="16"/>
      <c r="G389" s="16"/>
      <c r="H389" s="16"/>
      <c r="I389" s="16"/>
      <c r="J389" s="16"/>
      <c r="K389" s="16"/>
      <c r="L389" s="16"/>
      <c r="M389" s="35"/>
      <c r="N389" s="43">
        <v>21</v>
      </c>
      <c r="O389" s="91" t="s">
        <v>100</v>
      </c>
      <c r="P389" s="44" t="s">
        <v>1806</v>
      </c>
      <c r="Q389" s="49"/>
      <c r="R389" s="92"/>
      <c r="S389" s="92"/>
      <c r="T389" s="50"/>
      <c r="U389" s="55"/>
      <c r="V389" s="93"/>
      <c r="W389" s="56">
        <v>603</v>
      </c>
      <c r="X389" s="61"/>
      <c r="Y389" s="74"/>
      <c r="Z389" s="74"/>
      <c r="AA389" s="74"/>
      <c r="AB389" s="74">
        <v>124</v>
      </c>
      <c r="AC389" s="74">
        <v>2</v>
      </c>
      <c r="AD389" s="74" t="s">
        <v>1807</v>
      </c>
      <c r="AE389" s="74"/>
      <c r="AF389" s="74"/>
      <c r="AG389" s="74"/>
      <c r="AH389" s="74"/>
      <c r="AI389" s="74"/>
      <c r="AJ389" s="62"/>
      <c r="AK389" s="67" t="s">
        <v>1814</v>
      </c>
      <c r="AL389" s="94"/>
      <c r="AM389" s="95" t="s">
        <v>1808</v>
      </c>
      <c r="AN389" s="68"/>
      <c r="AO389" s="72" t="s">
        <v>1809</v>
      </c>
      <c r="AP389" s="98" t="str" cm="1">
        <f t="array" aca="1" ref="AP389" ca="1">INDIRECT(ADDRESS(CELL("row", INDEX('Drugs properties'!$A:$A, MATCH($D389, 'Drugs properties'!$A:$A, 0), 0)), 2, 4, TRUE, "Drugs properties"))</f>
        <v>-</v>
      </c>
      <c r="AQ389" s="98" t="str" cm="1">
        <f t="array" aca="1" ref="AQ389" ca="1">INDIRECT(ADDRESS(CELL("row", INDEX('Drugs properties'!$A:$A, MATCH($D389, 'Drugs properties'!$A:$A, 0), 0)), 3, 4, TRUE, "Drugs properties"))</f>
        <v>-</v>
      </c>
      <c r="AR389" s="98" t="str" cm="1">
        <f t="array" aca="1" ref="AR389" ca="1">INDIRECT(ADDRESS(CELL("row", INDEX('Drugs properties'!$A:$A, MATCH($D389, 'Drugs properties'!$A:$A, 0), 0)), 4, 4, TRUE, "Drugs properties"))</f>
        <v>-</v>
      </c>
      <c r="AS389" s="98" t="str" cm="1">
        <f t="array" aca="1" ref="AS389" ca="1">INDIRECT(ADDRESS(CELL("row", INDEX('Drugs properties'!$A:$A, MATCH($D389, 'Drugs properties'!$A:$A, 0), 0)), 5, 4, TRUE, "Drugs properties"))</f>
        <v>-</v>
      </c>
      <c r="AT389" s="98" t="str" cm="1">
        <f t="array" aca="1" ref="AT389" ca="1">INDIRECT(ADDRESS(CELL("row", INDEX('Drugs properties'!$A:$A, MATCH($D389, 'Drugs properties'!$A:$A, 0), 0)), 6, 4, TRUE, "Drugs properties"))</f>
        <v>-</v>
      </c>
      <c r="AU389" s="98" t="str" cm="1">
        <f t="array" aca="1" ref="AU389" ca="1">INDIRECT(ADDRESS(CELL("row", INDEX('Drugs properties'!$A:$A, MATCH($D389, 'Drugs properties'!$A:$A, 0), 0)), 7, 4, TRUE, "Drugs properties"))</f>
        <v>-</v>
      </c>
      <c r="AV389" s="98" t="str" cm="1">
        <f t="array" aca="1" ref="AV389" ca="1">INDIRECT(ADDRESS(CELL("row", INDEX('Drugs properties'!$A:$A, MATCH($D389, 'Drugs properties'!$A:$A, 0), 0)), 8, 4, TRUE, "Drugs properties"))</f>
        <v>-</v>
      </c>
      <c r="AW389" s="98" t="str" cm="1">
        <f t="array" aca="1" ref="AW389" ca="1">INDIRECT(ADDRESS(CELL("row", INDEX('Drugs properties'!$A:$A, MATCH($D389, 'Drugs properties'!$A:$A, 0), 0)), 9, 4, TRUE, "Drugs properties"))</f>
        <v>-</v>
      </c>
      <c r="AX389" s="105" t="str" cm="1">
        <f t="array" aca="1" ref="AX389" ca="1">INDIRECT(ADDRESS(CELL("row", INDEX('Drugs properties'!$A:$A, MATCH($D389, 'Drugs properties'!$A:$A, 0), 0)), 11, 4, TRUE, "Drugs properties"))</f>
        <v>-</v>
      </c>
      <c r="AY389" s="102" t="str" cm="1">
        <f t="array" aca="1" ref="AY389" ca="1">INDIRECT(ADDRESS(CELL("row", INDEX('Drugs properties'!$A:$A, MATCH($D389, 'Drugs properties'!$A:$A, 0), 0)), 12, 4, TRUE, "Drugs properties"))</f>
        <v>-</v>
      </c>
      <c r="AZ389" s="102" t="str" cm="1">
        <f t="array" aca="1" ref="AZ389" ca="1">INDIRECT(ADDRESS(CELL("row", INDEX('Drugs properties'!$A:$A, MATCH($D389, 'Drugs properties'!$A:$A, 0), 0)), 13, 4, TRUE, "Drugs properties"))</f>
        <v>-</v>
      </c>
      <c r="BA389" s="109" t="str" cm="1">
        <f t="array" aca="1" ref="BA389" ca="1">INDIRECT(ADDRESS(CELL("row", INDEX('Drugs properties'!$A:$A, MATCH($D389, 'Drugs properties'!$A:$A, 0), 0)), 14, 4, TRUE, "Drugs properties"))</f>
        <v>-</v>
      </c>
    </row>
    <row r="390" spans="1:53" s="1" customFormat="1" ht="240" x14ac:dyDescent="0.25">
      <c r="A390" s="15">
        <v>388</v>
      </c>
      <c r="B390" s="89" t="s">
        <v>1810</v>
      </c>
      <c r="C390" s="32" t="s">
        <v>1811</v>
      </c>
      <c r="D390" s="34" t="s">
        <v>1812</v>
      </c>
      <c r="E390" s="90" t="s">
        <v>911</v>
      </c>
      <c r="F390" s="90"/>
      <c r="G390" s="90"/>
      <c r="H390" s="90"/>
      <c r="I390" s="90"/>
      <c r="J390" s="90"/>
      <c r="K390" s="90"/>
      <c r="L390" s="90"/>
      <c r="M390" s="35"/>
      <c r="N390" s="43">
        <v>19</v>
      </c>
      <c r="O390" s="91" t="s">
        <v>100</v>
      </c>
      <c r="P390" s="44" t="s">
        <v>1813</v>
      </c>
      <c r="Q390" s="49"/>
      <c r="R390" s="92">
        <v>114</v>
      </c>
      <c r="S390" s="92">
        <v>24</v>
      </c>
      <c r="T390" s="50"/>
      <c r="U390" s="55"/>
      <c r="V390" s="93"/>
      <c r="W390" s="56">
        <v>622</v>
      </c>
      <c r="X390" s="61"/>
      <c r="Y390" s="74">
        <v>7.28</v>
      </c>
      <c r="Z390" s="74"/>
      <c r="AA390" s="74"/>
      <c r="AB390" s="74"/>
      <c r="AC390" s="74">
        <v>3.7</v>
      </c>
      <c r="AD390" s="74">
        <v>1.2</v>
      </c>
      <c r="AE390" s="74"/>
      <c r="AF390" s="74"/>
      <c r="AG390" s="74"/>
      <c r="AH390" s="74"/>
      <c r="AI390" s="74"/>
      <c r="AJ390" s="62"/>
      <c r="AK390" s="67" t="s">
        <v>1815</v>
      </c>
      <c r="AL390" s="94"/>
      <c r="AM390" s="95" t="s">
        <v>464</v>
      </c>
      <c r="AN390" s="68"/>
      <c r="AO390" s="72" t="s">
        <v>1816</v>
      </c>
      <c r="AP390" s="98" t="str" cm="1">
        <f t="array" aca="1" ref="AP390" ca="1">INDIRECT(ADDRESS(CELL("row", INDEX('Drugs properties'!$A:$A, MATCH($D390, 'Drugs properties'!$A:$A, 0), 0)), 2, 4, TRUE, "Drugs properties"))</f>
        <v>-</v>
      </c>
      <c r="AQ390" s="98" t="str" cm="1">
        <f t="array" aca="1" ref="AQ390" ca="1">INDIRECT(ADDRESS(CELL("row", INDEX('Drugs properties'!$A:$A, MATCH($D390, 'Drugs properties'!$A:$A, 0), 0)), 3, 4, TRUE, "Drugs properties"))</f>
        <v>-</v>
      </c>
      <c r="AR390" s="98" t="str" cm="1">
        <f t="array" aca="1" ref="AR390" ca="1">INDIRECT(ADDRESS(CELL("row", INDEX('Drugs properties'!$A:$A, MATCH($D390, 'Drugs properties'!$A:$A, 0), 0)), 4, 4, TRUE, "Drugs properties"))</f>
        <v>-</v>
      </c>
      <c r="AS390" s="98" t="str" cm="1">
        <f t="array" aca="1" ref="AS390" ca="1">INDIRECT(ADDRESS(CELL("row", INDEX('Drugs properties'!$A:$A, MATCH($D390, 'Drugs properties'!$A:$A, 0), 0)), 5, 4, TRUE, "Drugs properties"))</f>
        <v>-</v>
      </c>
      <c r="AT390" s="98" t="str" cm="1">
        <f t="array" aca="1" ref="AT390" ca="1">INDIRECT(ADDRESS(CELL("row", INDEX('Drugs properties'!$A:$A, MATCH($D390, 'Drugs properties'!$A:$A, 0), 0)), 6, 4, TRUE, "Drugs properties"))</f>
        <v>-</v>
      </c>
      <c r="AU390" s="98" t="str" cm="1">
        <f t="array" aca="1" ref="AU390" ca="1">INDIRECT(ADDRESS(CELL("row", INDEX('Drugs properties'!$A:$A, MATCH($D390, 'Drugs properties'!$A:$A, 0), 0)), 7, 4, TRUE, "Drugs properties"))</f>
        <v>-</v>
      </c>
      <c r="AV390" s="98" t="str" cm="1">
        <f t="array" aca="1" ref="AV390" ca="1">INDIRECT(ADDRESS(CELL("row", INDEX('Drugs properties'!$A:$A, MATCH($D390, 'Drugs properties'!$A:$A, 0), 0)), 8, 4, TRUE, "Drugs properties"))</f>
        <v>-</v>
      </c>
      <c r="AW390" s="98" t="str" cm="1">
        <f t="array" aca="1" ref="AW390" ca="1">INDIRECT(ADDRESS(CELL("row", INDEX('Drugs properties'!$A:$A, MATCH($D390, 'Drugs properties'!$A:$A, 0), 0)), 9, 4, TRUE, "Drugs properties"))</f>
        <v>-</v>
      </c>
      <c r="AX390" s="105" t="str" cm="1">
        <f t="array" aca="1" ref="AX390" ca="1">INDIRECT(ADDRESS(CELL("row", INDEX('Drugs properties'!$A:$A, MATCH($D390, 'Drugs properties'!$A:$A, 0), 0)), 11, 4, TRUE, "Drugs properties"))</f>
        <v>-</v>
      </c>
      <c r="AY390" s="102" t="str" cm="1">
        <f t="array" aca="1" ref="AY390" ca="1">INDIRECT(ADDRESS(CELL("row", INDEX('Drugs properties'!$A:$A, MATCH($D390, 'Drugs properties'!$A:$A, 0), 0)), 12, 4, TRUE, "Drugs properties"))</f>
        <v>-</v>
      </c>
      <c r="AZ390" s="102" t="str" cm="1">
        <f t="array" aca="1" ref="AZ390" ca="1">INDIRECT(ADDRESS(CELL("row", INDEX('Drugs properties'!$A:$A, MATCH($D390, 'Drugs properties'!$A:$A, 0), 0)), 13, 4, TRUE, "Drugs properties"))</f>
        <v>-</v>
      </c>
      <c r="BA390" s="109" t="str" cm="1">
        <f t="array" aca="1" ref="BA390" ca="1">INDIRECT(ADDRESS(CELL("row", INDEX('Drugs properties'!$A:$A, MATCH($D390, 'Drugs properties'!$A:$A, 0), 0)), 14, 4, TRUE, "Drugs properties"))</f>
        <v>-</v>
      </c>
    </row>
    <row r="391" spans="1:53" s="1" customFormat="1" ht="165" x14ac:dyDescent="0.25">
      <c r="A391" s="15">
        <v>389</v>
      </c>
      <c r="B391" s="15" t="s">
        <v>3517</v>
      </c>
      <c r="C391" s="32">
        <v>33562182</v>
      </c>
      <c r="D391" s="34" t="s">
        <v>59</v>
      </c>
      <c r="E391" s="16"/>
      <c r="F391" s="16"/>
      <c r="G391" s="16"/>
      <c r="H391" s="16" t="s">
        <v>1817</v>
      </c>
      <c r="I391" s="16"/>
      <c r="J391" s="16"/>
      <c r="K391" s="16"/>
      <c r="L391" s="16"/>
      <c r="M391" s="35"/>
      <c r="N391" s="43">
        <v>50</v>
      </c>
      <c r="O391" s="91" t="s">
        <v>100</v>
      </c>
      <c r="P391" s="44" t="s">
        <v>1818</v>
      </c>
      <c r="Q391" s="49" t="s">
        <v>1819</v>
      </c>
      <c r="R391" s="92">
        <v>44</v>
      </c>
      <c r="S391" s="92">
        <v>18</v>
      </c>
      <c r="T391" s="50"/>
      <c r="U391" s="55"/>
      <c r="V391" s="93" t="s">
        <v>1822</v>
      </c>
      <c r="W391" s="56" t="s">
        <v>1821</v>
      </c>
      <c r="X391" s="61"/>
      <c r="Y391" s="74"/>
      <c r="Z391" s="74"/>
      <c r="AA391" s="74"/>
      <c r="AB391" s="74"/>
      <c r="AC391" s="74">
        <v>3.5</v>
      </c>
      <c r="AD391" s="74">
        <f>2.1/2</f>
        <v>1.05</v>
      </c>
      <c r="AE391" s="74"/>
      <c r="AF391" s="74"/>
      <c r="AG391" s="74"/>
      <c r="AH391" s="74"/>
      <c r="AI391" s="74"/>
      <c r="AJ391" s="62">
        <v>0.5</v>
      </c>
      <c r="AK391" s="67" t="s">
        <v>1823</v>
      </c>
      <c r="AL391" s="94"/>
      <c r="AM391" s="95" t="s">
        <v>1824</v>
      </c>
      <c r="AN391" s="68"/>
      <c r="AO391" s="72" t="s">
        <v>1820</v>
      </c>
      <c r="AP391" s="98" t="str" cm="1">
        <f t="array" aca="1" ref="AP391" ca="1">INDIRECT(ADDRESS(CELL("row", INDEX('Drugs properties'!$A:$A, MATCH($D391, 'Drugs properties'!$A:$A, 0), 0)), 2, 4, TRUE, "Drugs properties"))</f>
        <v>CCC(=O)C(CC(C)N(C)C)(C1=CC=CC=C1)C2=CC=CC=C2</v>
      </c>
      <c r="AQ391" s="98" cm="1">
        <f t="array" aca="1" ref="AQ391" ca="1">INDIRECT(ADDRESS(CELL("row", INDEX('Drugs properties'!$A:$A, MATCH($D391, 'Drugs properties'!$A:$A, 0), 0)), 3, 4, TRUE, "Drugs properties"))</f>
        <v>309.45</v>
      </c>
      <c r="AR391" s="98" cm="1">
        <f t="array" aca="1" ref="AR391" ca="1">INDIRECT(ADDRESS(CELL("row", INDEX('Drugs properties'!$A:$A, MATCH($D391, 'Drugs properties'!$A:$A, 0), 0)), 4, 4, TRUE, "Drugs properties"))</f>
        <v>20.309999999999999</v>
      </c>
      <c r="AS391" s="98" cm="1">
        <f t="array" aca="1" ref="AS391" ca="1">INDIRECT(ADDRESS(CELL("row", INDEX('Drugs properties'!$A:$A, MATCH($D391, 'Drugs properties'!$A:$A, 0), 0)), 5, 4, TRUE, "Drugs properties"))</f>
        <v>4.0599999999999996</v>
      </c>
      <c r="AT391" s="98" cm="1">
        <f t="array" aca="1" ref="AT391" ca="1">INDIRECT(ADDRESS(CELL("row", INDEX('Drugs properties'!$A:$A, MATCH($D391, 'Drugs properties'!$A:$A, 0), 0)), 6, 4, TRUE, "Drugs properties"))</f>
        <v>2</v>
      </c>
      <c r="AU391" s="98" cm="1">
        <f t="array" aca="1" ref="AU391" ca="1">INDIRECT(ADDRESS(CELL("row", INDEX('Drugs properties'!$A:$A, MATCH($D391, 'Drugs properties'!$A:$A, 0), 0)), 7, 4, TRUE, "Drugs properties"))</f>
        <v>0</v>
      </c>
      <c r="AV391" s="98" cm="1">
        <f t="array" aca="1" ref="AV391" ca="1">INDIRECT(ADDRESS(CELL("row", INDEX('Drugs properties'!$A:$A, MATCH($D391, 'Drugs properties'!$A:$A, 0), 0)), 8, 4, TRUE, "Drugs properties"))</f>
        <v>7</v>
      </c>
      <c r="AW391" s="98" cm="1">
        <f t="array" aca="1" ref="AW391" ca="1">INDIRECT(ADDRESS(CELL("row", INDEX('Drugs properties'!$A:$A, MATCH($D391, 'Drugs properties'!$A:$A, 0), 0)), 9, 4, TRUE, "Drugs properties"))</f>
        <v>23</v>
      </c>
      <c r="AX391" s="105" cm="1">
        <f t="array" aca="1" ref="AX391" ca="1">INDIRECT(ADDRESS(CELL("row", INDEX('Drugs properties'!$A:$A, MATCH($D391, 'Drugs properties'!$A:$A, 0), 0)), 11, 4, TRUE, "Drugs properties"))</f>
        <v>15227</v>
      </c>
      <c r="AY391" s="102" cm="1">
        <f t="array" aca="1" ref="AY391" ca="1">INDIRECT(ADDRESS(CELL("row", INDEX('Drugs properties'!$A:$A, MATCH($D391, 'Drugs properties'!$A:$A, 0), 0)), 12, 4, TRUE, "Drugs properties"))</f>
        <v>2229</v>
      </c>
      <c r="AZ391" s="102" cm="1">
        <f t="array" aca="1" ref="AZ391" ca="1">INDIRECT(ADDRESS(CELL("row", INDEX('Drugs properties'!$A:$A, MATCH($D391, 'Drugs properties'!$A:$A, 0), 0)), 13, 4, TRUE, "Drugs properties"))</f>
        <v>251</v>
      </c>
      <c r="BA391" s="109" cm="1">
        <f t="array" aca="1" ref="BA391" ca="1">INDIRECT(ADDRESS(CELL("row", INDEX('Drugs properties'!$A:$A, MATCH($D391, 'Drugs properties'!$A:$A, 0), 0)), 14, 4, TRUE, "Drugs properties"))</f>
        <v>10</v>
      </c>
    </row>
    <row r="392" spans="1:53" s="1" customFormat="1" ht="285" x14ac:dyDescent="0.25">
      <c r="A392" s="15">
        <v>390</v>
      </c>
      <c r="B392" s="89" t="s">
        <v>1825</v>
      </c>
      <c r="C392" s="32">
        <v>33391927</v>
      </c>
      <c r="D392" s="34" t="s">
        <v>69</v>
      </c>
      <c r="E392" s="90"/>
      <c r="F392" s="90" t="s">
        <v>3239</v>
      </c>
      <c r="G392" s="90" t="s">
        <v>26</v>
      </c>
      <c r="H392" s="90" t="s">
        <v>1827</v>
      </c>
      <c r="I392" s="90"/>
      <c r="J392" s="90"/>
      <c r="K392" s="90" t="s">
        <v>26</v>
      </c>
      <c r="L392" s="90"/>
      <c r="M392" s="35"/>
      <c r="N392" s="43">
        <v>71</v>
      </c>
      <c r="O392" s="91" t="s">
        <v>96</v>
      </c>
      <c r="P392" s="44" t="s">
        <v>1826</v>
      </c>
      <c r="Q392" s="49"/>
      <c r="R392" s="92"/>
      <c r="S392" s="92"/>
      <c r="T392" s="50"/>
      <c r="U392" s="55"/>
      <c r="V392" s="93"/>
      <c r="W392" s="56">
        <v>640</v>
      </c>
      <c r="X392" s="61"/>
      <c r="Y392" s="74"/>
      <c r="Z392" s="74"/>
      <c r="AA392" s="74"/>
      <c r="AB392" s="74"/>
      <c r="AC392" s="74"/>
      <c r="AD392" s="74"/>
      <c r="AE392" s="74"/>
      <c r="AF392" s="74"/>
      <c r="AG392" s="74"/>
      <c r="AH392" s="74"/>
      <c r="AI392" s="74"/>
      <c r="AJ392" s="62"/>
      <c r="AK392" s="67" t="s">
        <v>1828</v>
      </c>
      <c r="AL392" s="94"/>
      <c r="AM392" s="94"/>
      <c r="AN392" s="68" t="s">
        <v>1829</v>
      </c>
      <c r="AO392" s="72"/>
      <c r="AP392" s="98" t="str" cm="1">
        <f t="array" aca="1" ref="AP392" ca="1">INDIRECT(ADDRESS(CELL("row", INDEX('Drugs properties'!$A:$A, MATCH($D392, 'Drugs properties'!$A:$A, 0), 0)), 2, 4, TRUE, "Drugs properties"))</f>
        <v>CCCCC1=C(C2=CC=CC=C2O1)C(=O)C3=CC(=C(C(=C3)I)OCCN(CC)CC)I</v>
      </c>
      <c r="AQ392" s="98" cm="1">
        <f t="array" aca="1" ref="AQ392" ca="1">INDIRECT(ADDRESS(CELL("row", INDEX('Drugs properties'!$A:$A, MATCH($D392, 'Drugs properties'!$A:$A, 0), 0)), 3, 4, TRUE, "Drugs properties"))</f>
        <v>645.30999999999995</v>
      </c>
      <c r="AR392" s="98" cm="1">
        <f t="array" aca="1" ref="AR392" ca="1">INDIRECT(ADDRESS(CELL("row", INDEX('Drugs properties'!$A:$A, MATCH($D392, 'Drugs properties'!$A:$A, 0), 0)), 4, 4, TRUE, "Drugs properties"))</f>
        <v>42.68</v>
      </c>
      <c r="AS392" s="98" cm="1">
        <f t="array" aca="1" ref="AS392" ca="1">INDIRECT(ADDRESS(CELL("row", INDEX('Drugs properties'!$A:$A, MATCH($D392, 'Drugs properties'!$A:$A, 0), 0)), 5, 4, TRUE, "Drugs properties"))</f>
        <v>6.49</v>
      </c>
      <c r="AT392" s="98" cm="1">
        <f t="array" aca="1" ref="AT392" ca="1">INDIRECT(ADDRESS(CELL("row", INDEX('Drugs properties'!$A:$A, MATCH($D392, 'Drugs properties'!$A:$A, 0), 0)), 6, 4, TRUE, "Drugs properties"))</f>
        <v>4</v>
      </c>
      <c r="AU392" s="98" cm="1">
        <f t="array" aca="1" ref="AU392" ca="1">INDIRECT(ADDRESS(CELL("row", INDEX('Drugs properties'!$A:$A, MATCH($D392, 'Drugs properties'!$A:$A, 0), 0)), 7, 4, TRUE, "Drugs properties"))</f>
        <v>0</v>
      </c>
      <c r="AV392" s="98" cm="1">
        <f t="array" aca="1" ref="AV392" ca="1">INDIRECT(ADDRESS(CELL("row", INDEX('Drugs properties'!$A:$A, MATCH($D392, 'Drugs properties'!$A:$A, 0), 0)), 8, 4, TRUE, "Drugs properties"))</f>
        <v>11</v>
      </c>
      <c r="AW392" s="98" cm="1">
        <f t="array" aca="1" ref="AW392" ca="1">INDIRECT(ADDRESS(CELL("row", INDEX('Drugs properties'!$A:$A, MATCH($D392, 'Drugs properties'!$A:$A, 0), 0)), 9, 4, TRUE, "Drugs properties"))</f>
        <v>31</v>
      </c>
      <c r="AX392" s="105" cm="1">
        <f t="array" aca="1" ref="AX392" ca="1">INDIRECT(ADDRESS(CELL("row", INDEX('Drugs properties'!$A:$A, MATCH($D392, 'Drugs properties'!$A:$A, 0), 0)), 11, 4, TRUE, "Drugs properties"))</f>
        <v>33532</v>
      </c>
      <c r="AY392" s="102" cm="1">
        <f t="array" aca="1" ref="AY392" ca="1">INDIRECT(ADDRESS(CELL("row", INDEX('Drugs properties'!$A:$A, MATCH($D392, 'Drugs properties'!$A:$A, 0), 0)), 12, 4, TRUE, "Drugs properties"))</f>
        <v>9543</v>
      </c>
      <c r="AZ392" s="102" cm="1">
        <f t="array" aca="1" ref="AZ392" ca="1">INDIRECT(ADDRESS(CELL("row", INDEX('Drugs properties'!$A:$A, MATCH($D392, 'Drugs properties'!$A:$A, 0), 0)), 13, 4, TRUE, "Drugs properties"))</f>
        <v>845</v>
      </c>
      <c r="BA392" s="109" cm="1">
        <f t="array" aca="1" ref="BA392" ca="1">INDIRECT(ADDRESS(CELL("row", INDEX('Drugs properties'!$A:$A, MATCH($D392, 'Drugs properties'!$A:$A, 0), 0)), 14, 4, TRUE, "Drugs properties"))</f>
        <v>56</v>
      </c>
    </row>
    <row r="393" spans="1:53" s="1" customFormat="1" ht="135" x14ac:dyDescent="0.25">
      <c r="A393" s="15">
        <v>391</v>
      </c>
      <c r="B393" s="89" t="s">
        <v>1830</v>
      </c>
      <c r="C393" s="32">
        <v>33489188</v>
      </c>
      <c r="D393" s="34" t="s">
        <v>69</v>
      </c>
      <c r="E393" s="90">
        <v>162</v>
      </c>
      <c r="F393" s="90" t="s">
        <v>3240</v>
      </c>
      <c r="G393" s="90" t="s">
        <v>26</v>
      </c>
      <c r="H393" s="90" t="s">
        <v>1832</v>
      </c>
      <c r="I393" s="90"/>
      <c r="J393" s="171"/>
      <c r="K393" s="90"/>
      <c r="L393" s="90"/>
      <c r="M393" s="35"/>
      <c r="N393" s="43">
        <v>71</v>
      </c>
      <c r="O393" s="91" t="s">
        <v>100</v>
      </c>
      <c r="P393" s="44" t="s">
        <v>1831</v>
      </c>
      <c r="Q393" s="49"/>
      <c r="R393" s="92"/>
      <c r="S393" s="92"/>
      <c r="T393" s="50"/>
      <c r="U393" s="55"/>
      <c r="V393" s="93">
        <v>511</v>
      </c>
      <c r="W393" s="56">
        <v>531</v>
      </c>
      <c r="X393" s="61"/>
      <c r="Y393" s="74"/>
      <c r="Z393" s="74"/>
      <c r="AA393" s="74"/>
      <c r="AB393" s="74"/>
      <c r="AC393" s="74"/>
      <c r="AD393" s="74"/>
      <c r="AE393" s="74"/>
      <c r="AF393" s="74"/>
      <c r="AG393" s="74"/>
      <c r="AH393" s="74"/>
      <c r="AI393" s="74"/>
      <c r="AJ393" s="62"/>
      <c r="AK393" s="67" t="s">
        <v>1833</v>
      </c>
      <c r="AL393" s="94"/>
      <c r="AM393" s="94"/>
      <c r="AN393" s="68" t="s">
        <v>1834</v>
      </c>
      <c r="AO393" s="72"/>
      <c r="AP393" s="98" t="str" cm="1">
        <f t="array" aca="1" ref="AP393" ca="1">INDIRECT(ADDRESS(CELL("row", INDEX('Drugs properties'!$A:$A, MATCH($D393, 'Drugs properties'!$A:$A, 0), 0)), 2, 4, TRUE, "Drugs properties"))</f>
        <v>CCCCC1=C(C2=CC=CC=C2O1)C(=O)C3=CC(=C(C(=C3)I)OCCN(CC)CC)I</v>
      </c>
      <c r="AQ393" s="98" cm="1">
        <f t="array" aca="1" ref="AQ393" ca="1">INDIRECT(ADDRESS(CELL("row", INDEX('Drugs properties'!$A:$A, MATCH($D393, 'Drugs properties'!$A:$A, 0), 0)), 3, 4, TRUE, "Drugs properties"))</f>
        <v>645.30999999999995</v>
      </c>
      <c r="AR393" s="98" cm="1">
        <f t="array" aca="1" ref="AR393" ca="1">INDIRECT(ADDRESS(CELL("row", INDEX('Drugs properties'!$A:$A, MATCH($D393, 'Drugs properties'!$A:$A, 0), 0)), 4, 4, TRUE, "Drugs properties"))</f>
        <v>42.68</v>
      </c>
      <c r="AS393" s="98" cm="1">
        <f t="array" aca="1" ref="AS393" ca="1">INDIRECT(ADDRESS(CELL("row", INDEX('Drugs properties'!$A:$A, MATCH($D393, 'Drugs properties'!$A:$A, 0), 0)), 5, 4, TRUE, "Drugs properties"))</f>
        <v>6.49</v>
      </c>
      <c r="AT393" s="98" cm="1">
        <f t="array" aca="1" ref="AT393" ca="1">INDIRECT(ADDRESS(CELL("row", INDEX('Drugs properties'!$A:$A, MATCH($D393, 'Drugs properties'!$A:$A, 0), 0)), 6, 4, TRUE, "Drugs properties"))</f>
        <v>4</v>
      </c>
      <c r="AU393" s="98" cm="1">
        <f t="array" aca="1" ref="AU393" ca="1">INDIRECT(ADDRESS(CELL("row", INDEX('Drugs properties'!$A:$A, MATCH($D393, 'Drugs properties'!$A:$A, 0), 0)), 7, 4, TRUE, "Drugs properties"))</f>
        <v>0</v>
      </c>
      <c r="AV393" s="98" cm="1">
        <f t="array" aca="1" ref="AV393" ca="1">INDIRECT(ADDRESS(CELL("row", INDEX('Drugs properties'!$A:$A, MATCH($D393, 'Drugs properties'!$A:$A, 0), 0)), 8, 4, TRUE, "Drugs properties"))</f>
        <v>11</v>
      </c>
      <c r="AW393" s="98" cm="1">
        <f t="array" aca="1" ref="AW393" ca="1">INDIRECT(ADDRESS(CELL("row", INDEX('Drugs properties'!$A:$A, MATCH($D393, 'Drugs properties'!$A:$A, 0), 0)), 9, 4, TRUE, "Drugs properties"))</f>
        <v>31</v>
      </c>
      <c r="AX393" s="105" cm="1">
        <f t="array" aca="1" ref="AX393" ca="1">INDIRECT(ADDRESS(CELL("row", INDEX('Drugs properties'!$A:$A, MATCH($D393, 'Drugs properties'!$A:$A, 0), 0)), 11, 4, TRUE, "Drugs properties"))</f>
        <v>33532</v>
      </c>
      <c r="AY393" s="102" cm="1">
        <f t="array" aca="1" ref="AY393" ca="1">INDIRECT(ADDRESS(CELL("row", INDEX('Drugs properties'!$A:$A, MATCH($D393, 'Drugs properties'!$A:$A, 0), 0)), 12, 4, TRUE, "Drugs properties"))</f>
        <v>9543</v>
      </c>
      <c r="AZ393" s="102" cm="1">
        <f t="array" aca="1" ref="AZ393" ca="1">INDIRECT(ADDRESS(CELL("row", INDEX('Drugs properties'!$A:$A, MATCH($D393, 'Drugs properties'!$A:$A, 0), 0)), 13, 4, TRUE, "Drugs properties"))</f>
        <v>845</v>
      </c>
      <c r="BA393" s="109" cm="1">
        <f t="array" aca="1" ref="BA393" ca="1">INDIRECT(ADDRESS(CELL("row", INDEX('Drugs properties'!$A:$A, MATCH($D393, 'Drugs properties'!$A:$A, 0), 0)), 14, 4, TRUE, "Drugs properties"))</f>
        <v>56</v>
      </c>
    </row>
    <row r="394" spans="1:53" s="1" customFormat="1" ht="90" x14ac:dyDescent="0.25">
      <c r="A394" s="15">
        <v>392</v>
      </c>
      <c r="B394" s="89" t="s">
        <v>1835</v>
      </c>
      <c r="C394" s="32">
        <v>33880279</v>
      </c>
      <c r="D394" s="34" t="s">
        <v>1692</v>
      </c>
      <c r="E394" s="90">
        <v>80</v>
      </c>
      <c r="F394" s="90"/>
      <c r="G394" s="90" t="s">
        <v>19</v>
      </c>
      <c r="H394" s="90"/>
      <c r="I394" s="90"/>
      <c r="J394" s="90"/>
      <c r="K394" s="90"/>
      <c r="L394" s="90"/>
      <c r="M394" s="35"/>
      <c r="N394" s="43" t="s">
        <v>1838</v>
      </c>
      <c r="O394" s="91" t="s">
        <v>100</v>
      </c>
      <c r="P394" s="44" t="s">
        <v>1836</v>
      </c>
      <c r="Q394" s="49"/>
      <c r="R394" s="92"/>
      <c r="S394" s="92"/>
      <c r="T394" s="50"/>
      <c r="U394" s="55"/>
      <c r="V394" s="93"/>
      <c r="W394" s="56" t="s">
        <v>1839</v>
      </c>
      <c r="X394" s="61"/>
      <c r="Y394" s="74"/>
      <c r="Z394" s="74"/>
      <c r="AA394" s="74"/>
      <c r="AB394" s="74"/>
      <c r="AC394" s="74">
        <v>4.4000000000000004</v>
      </c>
      <c r="AD394" s="74">
        <v>0.92</v>
      </c>
      <c r="AE394" s="74"/>
      <c r="AF394" s="74"/>
      <c r="AG394" s="74"/>
      <c r="AH394" s="74"/>
      <c r="AI394" s="74"/>
      <c r="AJ394" s="62"/>
      <c r="AK394" s="67" t="s">
        <v>1841</v>
      </c>
      <c r="AL394" s="94"/>
      <c r="AM394" s="95" t="s">
        <v>1840</v>
      </c>
      <c r="AN394" s="68"/>
      <c r="AO394" s="72" t="s">
        <v>1837</v>
      </c>
      <c r="AP394" s="98" t="str" cm="1">
        <f t="array" aca="1" ref="AP394" ca="1">INDIRECT(ADDRESS(CELL("row", INDEX('Drugs properties'!$A:$A, MATCH($D394, 'Drugs properties'!$A:$A, 0), 0)), 2, 4, TRUE, "Drugs properties"))</f>
        <v>CN1C=C(C2=CC=CC=C21)C3=NC(=NC=C3)NC4=C(C=C(C(=C4)NC(=O)C=C)N(C)CCN(C)C)OC</v>
      </c>
      <c r="AQ394" s="98" cm="1">
        <f t="array" aca="1" ref="AQ394" ca="1">INDIRECT(ADDRESS(CELL("row", INDEX('Drugs properties'!$A:$A, MATCH($D394, 'Drugs properties'!$A:$A, 0), 0)), 3, 4, TRUE, "Drugs properties"))</f>
        <v>499.61</v>
      </c>
      <c r="AR394" s="98" cm="1">
        <f t="array" aca="1" ref="AR394" ca="1">INDIRECT(ADDRESS(CELL("row", INDEX('Drugs properties'!$A:$A, MATCH($D394, 'Drugs properties'!$A:$A, 0), 0)), 4, 4, TRUE, "Drugs properties"))</f>
        <v>87.55</v>
      </c>
      <c r="AS394" s="98" cm="1">
        <f t="array" aca="1" ref="AS394" ca="1">INDIRECT(ADDRESS(CELL("row", INDEX('Drugs properties'!$A:$A, MATCH($D394, 'Drugs properties'!$A:$A, 0), 0)), 5, 4, TRUE, "Drugs properties"))</f>
        <v>3.24</v>
      </c>
      <c r="AT394" s="98" cm="1">
        <f t="array" aca="1" ref="AT394" ca="1">INDIRECT(ADDRESS(CELL("row", INDEX('Drugs properties'!$A:$A, MATCH($D394, 'Drugs properties'!$A:$A, 0), 0)), 6, 4, TRUE, "Drugs properties"))</f>
        <v>5</v>
      </c>
      <c r="AU394" s="98" cm="1">
        <f t="array" aca="1" ref="AU394" ca="1">INDIRECT(ADDRESS(CELL("row", INDEX('Drugs properties'!$A:$A, MATCH($D394, 'Drugs properties'!$A:$A, 0), 0)), 7, 4, TRUE, "Drugs properties"))</f>
        <v>2</v>
      </c>
      <c r="AV394" s="98" cm="1">
        <f t="array" aca="1" ref="AV394" ca="1">INDIRECT(ADDRESS(CELL("row", INDEX('Drugs properties'!$A:$A, MATCH($D394, 'Drugs properties'!$A:$A, 0), 0)), 8, 4, TRUE, "Drugs properties"))</f>
        <v>11</v>
      </c>
      <c r="AW394" s="98" cm="1">
        <f t="array" aca="1" ref="AW394" ca="1">INDIRECT(ADDRESS(CELL("row", INDEX('Drugs properties'!$A:$A, MATCH($D394, 'Drugs properties'!$A:$A, 0), 0)), 9, 4, TRUE, "Drugs properties"))</f>
        <v>37</v>
      </c>
      <c r="AX394" s="105" cm="1">
        <f t="array" aca="1" ref="AX394" ca="1">INDIRECT(ADDRESS(CELL("row", INDEX('Drugs properties'!$A:$A, MATCH($D394, 'Drugs properties'!$A:$A, 0), 0)), 11, 4, TRUE, "Drugs properties"))</f>
        <v>10249</v>
      </c>
      <c r="AY394" s="102" cm="1">
        <f t="array" aca="1" ref="AY394" ca="1">INDIRECT(ADDRESS(CELL("row", INDEX('Drugs properties'!$A:$A, MATCH($D394, 'Drugs properties'!$A:$A, 0), 0)), 12, 4, TRUE, "Drugs properties"))</f>
        <v>641</v>
      </c>
      <c r="AZ394" s="102" cm="1">
        <f t="array" aca="1" ref="AZ394" ca="1">INDIRECT(ADDRESS(CELL("row", INDEX('Drugs properties'!$A:$A, MATCH($D394, 'Drugs properties'!$A:$A, 0), 0)), 13, 4, TRUE, "Drugs properties"))</f>
        <v>15</v>
      </c>
      <c r="BA394" s="109" cm="1">
        <f t="array" aca="1" ref="BA394" ca="1">INDIRECT(ADDRESS(CELL("row", INDEX('Drugs properties'!$A:$A, MATCH($D394, 'Drugs properties'!$A:$A, 0), 0)), 14, 4, TRUE, "Drugs properties"))</f>
        <v>3</v>
      </c>
    </row>
    <row r="395" spans="1:53" s="1" customFormat="1" ht="375" x14ac:dyDescent="0.25">
      <c r="A395" s="15">
        <v>393</v>
      </c>
      <c r="B395" s="89" t="s">
        <v>1842</v>
      </c>
      <c r="C395" s="32">
        <v>33762277</v>
      </c>
      <c r="D395" s="34" t="s">
        <v>140</v>
      </c>
      <c r="E395" s="90" t="s">
        <v>3241</v>
      </c>
      <c r="F395" s="90" t="s">
        <v>1845</v>
      </c>
      <c r="G395" s="90"/>
      <c r="H395" s="90" t="s">
        <v>1844</v>
      </c>
      <c r="I395" s="90"/>
      <c r="J395" s="90"/>
      <c r="K395" s="90"/>
      <c r="L395" s="90"/>
      <c r="M395" s="35"/>
      <c r="N395" s="43">
        <v>73</v>
      </c>
      <c r="O395" s="91" t="s">
        <v>100</v>
      </c>
      <c r="P395" s="44" t="s">
        <v>1843</v>
      </c>
      <c r="Q395" s="49"/>
      <c r="R395" s="92"/>
      <c r="S395" s="92"/>
      <c r="T395" s="50"/>
      <c r="U395" s="55"/>
      <c r="V395" s="93"/>
      <c r="W395" s="56" t="s">
        <v>1847</v>
      </c>
      <c r="X395" s="61"/>
      <c r="Y395" s="74"/>
      <c r="Z395" s="74"/>
      <c r="AA395" s="74"/>
      <c r="AB395" s="74"/>
      <c r="AC395" s="74" t="s">
        <v>73</v>
      </c>
      <c r="AD395" s="74" t="s">
        <v>73</v>
      </c>
      <c r="AE395" s="74" t="s">
        <v>73</v>
      </c>
      <c r="AF395" s="74"/>
      <c r="AG395" s="74"/>
      <c r="AH395" s="74"/>
      <c r="AI395" s="74"/>
      <c r="AJ395" s="62"/>
      <c r="AK395" s="67" t="s">
        <v>1848</v>
      </c>
      <c r="AL395" s="94"/>
      <c r="AM395" s="95" t="s">
        <v>1849</v>
      </c>
      <c r="AN395" s="68" t="s">
        <v>3486</v>
      </c>
      <c r="AO395" s="72" t="s">
        <v>1846</v>
      </c>
      <c r="AP395" s="98" t="str" cm="1">
        <f t="array" aca="1" ref="AP395" ca="1">INDIRECT(ADDRESS(CELL("row", INDEX('Drugs properties'!$A:$A, MATCH($D395, 'Drugs properties'!$A:$A, 0), 0)), 2, 4, TRUE, "Drugs properties"))</f>
        <v>CCN(CCCC(C)NC1=C2C=CC(=CC2=NC=C1)Cl)CCO</v>
      </c>
      <c r="AQ395" s="98" cm="1">
        <f t="array" aca="1" ref="AQ395" ca="1">INDIRECT(ADDRESS(CELL("row", INDEX('Drugs properties'!$A:$A, MATCH($D395, 'Drugs properties'!$A:$A, 0), 0)), 3, 4, TRUE, "Drugs properties"))</f>
        <v>335.87</v>
      </c>
      <c r="AR395" s="98" cm="1">
        <f t="array" aca="1" ref="AR395" ca="1">INDIRECT(ADDRESS(CELL("row", INDEX('Drugs properties'!$A:$A, MATCH($D395, 'Drugs properties'!$A:$A, 0), 0)), 4, 4, TRUE, "Drugs properties"))</f>
        <v>48.39</v>
      </c>
      <c r="AS395" s="98" cm="1">
        <f t="array" aca="1" ref="AS395" ca="1">INDIRECT(ADDRESS(CELL("row", INDEX('Drugs properties'!$A:$A, MATCH($D395, 'Drugs properties'!$A:$A, 0), 0)), 5, 4, TRUE, "Drugs properties"))</f>
        <v>3.37</v>
      </c>
      <c r="AT395" s="98" cm="1">
        <f t="array" aca="1" ref="AT395" ca="1">INDIRECT(ADDRESS(CELL("row", INDEX('Drugs properties'!$A:$A, MATCH($D395, 'Drugs properties'!$A:$A, 0), 0)), 6, 4, TRUE, "Drugs properties"))</f>
        <v>3</v>
      </c>
      <c r="AU395" s="98" cm="1">
        <f t="array" aca="1" ref="AU395" ca="1">INDIRECT(ADDRESS(CELL("row", INDEX('Drugs properties'!$A:$A, MATCH($D395, 'Drugs properties'!$A:$A, 0), 0)), 7, 4, TRUE, "Drugs properties"))</f>
        <v>2</v>
      </c>
      <c r="AV395" s="98" cm="1">
        <f t="array" aca="1" ref="AV395" ca="1">INDIRECT(ADDRESS(CELL("row", INDEX('Drugs properties'!$A:$A, MATCH($D395, 'Drugs properties'!$A:$A, 0), 0)), 8, 4, TRUE, "Drugs properties"))</f>
        <v>9</v>
      </c>
      <c r="AW395" s="98" cm="1">
        <f t="array" aca="1" ref="AW395" ca="1">INDIRECT(ADDRESS(CELL("row", INDEX('Drugs properties'!$A:$A, MATCH($D395, 'Drugs properties'!$A:$A, 0), 0)), 9, 4, TRUE, "Drugs properties"))</f>
        <v>23</v>
      </c>
      <c r="AX395" s="105" cm="1">
        <f t="array" aca="1" ref="AX395" ca="1">INDIRECT(ADDRESS(CELL("row", INDEX('Drugs properties'!$A:$A, MATCH($D395, 'Drugs properties'!$A:$A, 0), 0)), 11, 4, TRUE, "Drugs properties"))</f>
        <v>45472</v>
      </c>
      <c r="AY395" s="102" cm="1">
        <f t="array" aca="1" ref="AY395" ca="1">INDIRECT(ADDRESS(CELL("row", INDEX('Drugs properties'!$A:$A, MATCH($D395, 'Drugs properties'!$A:$A, 0), 0)), 12, 4, TRUE, "Drugs properties"))</f>
        <v>3884</v>
      </c>
      <c r="AZ395" s="102" cm="1">
        <f t="array" aca="1" ref="AZ395" ca="1">INDIRECT(ADDRESS(CELL("row", INDEX('Drugs properties'!$A:$A, MATCH($D395, 'Drugs properties'!$A:$A, 0), 0)), 13, 4, TRUE, "Drugs properties"))</f>
        <v>169</v>
      </c>
      <c r="BA395" s="109" cm="1">
        <f t="array" aca="1" ref="BA395" ca="1">INDIRECT(ADDRESS(CELL("row", INDEX('Drugs properties'!$A:$A, MATCH($D395, 'Drugs properties'!$A:$A, 0), 0)), 14, 4, TRUE, "Drugs properties"))</f>
        <v>13</v>
      </c>
    </row>
    <row r="396" spans="1:53" s="1" customFormat="1" ht="270" x14ac:dyDescent="0.25">
      <c r="A396" s="15">
        <v>394</v>
      </c>
      <c r="B396" s="15" t="s">
        <v>1850</v>
      </c>
      <c r="C396" s="32">
        <v>25524931</v>
      </c>
      <c r="D396" s="34" t="s">
        <v>45</v>
      </c>
      <c r="E396" s="16" t="s">
        <v>3242</v>
      </c>
      <c r="F396" s="16" t="s">
        <v>3243</v>
      </c>
      <c r="G396" s="16"/>
      <c r="H396" s="16" t="s">
        <v>1852</v>
      </c>
      <c r="I396" s="16" t="s">
        <v>3377</v>
      </c>
      <c r="J396" s="16" t="s">
        <v>1853</v>
      </c>
      <c r="K396" s="16"/>
      <c r="L396" s="16"/>
      <c r="M396" s="35"/>
      <c r="N396" s="43">
        <v>74</v>
      </c>
      <c r="O396" s="91" t="s">
        <v>100</v>
      </c>
      <c r="P396" s="44" t="s">
        <v>1851</v>
      </c>
      <c r="Q396" s="49"/>
      <c r="R396" s="92"/>
      <c r="S396" s="92"/>
      <c r="T396" s="50"/>
      <c r="U396" s="55"/>
      <c r="V396" s="93"/>
      <c r="W396" s="56">
        <v>320</v>
      </c>
      <c r="X396" s="61"/>
      <c r="Y396" s="74"/>
      <c r="Z396" s="74"/>
      <c r="AA396" s="74"/>
      <c r="AB396" s="74"/>
      <c r="AC396" s="74">
        <v>2.5</v>
      </c>
      <c r="AD396" s="74">
        <v>0.66</v>
      </c>
      <c r="AE396" s="74">
        <v>2.0499999999999998</v>
      </c>
      <c r="AF396" s="74"/>
      <c r="AG396" s="74"/>
      <c r="AH396" s="74"/>
      <c r="AI396" s="74"/>
      <c r="AJ396" s="62"/>
      <c r="AK396" s="67" t="s">
        <v>1854</v>
      </c>
      <c r="AL396" s="94"/>
      <c r="AM396" s="95" t="s">
        <v>248</v>
      </c>
      <c r="AN396" s="68" t="s">
        <v>1855</v>
      </c>
      <c r="AO396" s="72"/>
      <c r="AP396" s="98" t="str" cm="1">
        <f t="array" aca="1" ref="AP396" ca="1">INDIRECT(ADDRESS(CELL("row", INDEX('Drugs properties'!$A:$A, MATCH($D396, 'Drugs properties'!$A:$A, 0), 0)), 2, 4, TRUE, "Drugs properties"))</f>
        <v>CC12CCC(CC1=CCC3C2CCC4(C3CC=C4C5=CN=CC=C5)C)O</v>
      </c>
      <c r="AQ396" s="98" cm="1">
        <f t="array" aca="1" ref="AQ396" ca="1">INDIRECT(ADDRESS(CELL("row", INDEX('Drugs properties'!$A:$A, MATCH($D396, 'Drugs properties'!$A:$A, 0), 0)), 3, 4, TRUE, "Drugs properties"))</f>
        <v>349.51</v>
      </c>
      <c r="AR396" s="98" cm="1">
        <f t="array" aca="1" ref="AR396" ca="1">INDIRECT(ADDRESS(CELL("row", INDEX('Drugs properties'!$A:$A, MATCH($D396, 'Drugs properties'!$A:$A, 0), 0)), 4, 4, TRUE, "Drugs properties"))</f>
        <v>33.119999999999997</v>
      </c>
      <c r="AS396" s="98" cm="1">
        <f t="array" aca="1" ref="AS396" ca="1">INDIRECT(ADDRESS(CELL("row", INDEX('Drugs properties'!$A:$A, MATCH($D396, 'Drugs properties'!$A:$A, 0), 0)), 5, 4, TRUE, "Drugs properties"))</f>
        <v>4.4800000000000004</v>
      </c>
      <c r="AT396" s="98" cm="1">
        <f t="array" aca="1" ref="AT396" ca="1">INDIRECT(ADDRESS(CELL("row", INDEX('Drugs properties'!$A:$A, MATCH($D396, 'Drugs properties'!$A:$A, 0), 0)), 6, 4, TRUE, "Drugs properties"))</f>
        <v>2</v>
      </c>
      <c r="AU396" s="98" cm="1">
        <f t="array" aca="1" ref="AU396" ca="1">INDIRECT(ADDRESS(CELL("row", INDEX('Drugs properties'!$A:$A, MATCH($D396, 'Drugs properties'!$A:$A, 0), 0)), 7, 4, TRUE, "Drugs properties"))</f>
        <v>1</v>
      </c>
      <c r="AV396" s="98" cm="1">
        <f t="array" aca="1" ref="AV396" ca="1">INDIRECT(ADDRESS(CELL("row", INDEX('Drugs properties'!$A:$A, MATCH($D396, 'Drugs properties'!$A:$A, 0), 0)), 8, 4, TRUE, "Drugs properties"))</f>
        <v>1</v>
      </c>
      <c r="AW396" s="98" cm="1">
        <f t="array" aca="1" ref="AW396" ca="1">INDIRECT(ADDRESS(CELL("row", INDEX('Drugs properties'!$A:$A, MATCH($D396, 'Drugs properties'!$A:$A, 0), 0)), 9, 4, TRUE, "Drugs properties"))</f>
        <v>26</v>
      </c>
      <c r="AX396" s="105" cm="1">
        <f t="array" aca="1" ref="AX396" ca="1">INDIRECT(ADDRESS(CELL("row", INDEX('Drugs properties'!$A:$A, MATCH($D396, 'Drugs properties'!$A:$A, 0), 0)), 11, 4, TRUE, "Drugs properties"))</f>
        <v>26382</v>
      </c>
      <c r="AY396" s="102" cm="1">
        <f t="array" aca="1" ref="AY396" ca="1">INDIRECT(ADDRESS(CELL("row", INDEX('Drugs properties'!$A:$A, MATCH($D396, 'Drugs properties'!$A:$A, 0), 0)), 12, 4, TRUE, "Drugs properties"))</f>
        <v>1447</v>
      </c>
      <c r="AZ396" s="102" cm="1">
        <f t="array" aca="1" ref="AZ396" ca="1">INDIRECT(ADDRESS(CELL("row", INDEX('Drugs properties'!$A:$A, MATCH($D396, 'Drugs properties'!$A:$A, 0), 0)), 13, 4, TRUE, "Drugs properties"))</f>
        <v>11</v>
      </c>
      <c r="BA396" s="109" cm="1">
        <f t="array" aca="1" ref="BA396" ca="1">INDIRECT(ADDRESS(CELL("row", INDEX('Drugs properties'!$A:$A, MATCH($D396, 'Drugs properties'!$A:$A, 0), 0)), 14, 4, TRUE, "Drugs properties"))</f>
        <v>3</v>
      </c>
    </row>
    <row r="397" spans="1:53" s="1" customFormat="1" ht="60" x14ac:dyDescent="0.25">
      <c r="A397" s="15">
        <v>395</v>
      </c>
      <c r="B397" s="89" t="s">
        <v>1856</v>
      </c>
      <c r="C397" s="32">
        <v>33990160</v>
      </c>
      <c r="D397" s="34" t="s">
        <v>45</v>
      </c>
      <c r="E397" s="90"/>
      <c r="F397" s="90"/>
      <c r="G397" s="90"/>
      <c r="H397" s="90" t="s">
        <v>44</v>
      </c>
      <c r="I397" s="90"/>
      <c r="J397" s="90"/>
      <c r="K397" s="90"/>
      <c r="L397" s="90"/>
      <c r="M397" s="35"/>
      <c r="N397" s="43">
        <v>79</v>
      </c>
      <c r="O397" s="91"/>
      <c r="P397" s="44" t="s">
        <v>427</v>
      </c>
      <c r="Q397" s="49"/>
      <c r="R397" s="92"/>
      <c r="S397" s="92"/>
      <c r="T397" s="50"/>
      <c r="U397" s="55"/>
      <c r="V397" s="93"/>
      <c r="W397" s="56"/>
      <c r="X397" s="61"/>
      <c r="Y397" s="74"/>
      <c r="Z397" s="74"/>
      <c r="AA397" s="74"/>
      <c r="AB397" s="74"/>
      <c r="AC397" s="74">
        <v>2.6</v>
      </c>
      <c r="AD397" s="74"/>
      <c r="AE397" s="74"/>
      <c r="AF397" s="74"/>
      <c r="AG397" s="74"/>
      <c r="AH397" s="74"/>
      <c r="AI397" s="74"/>
      <c r="AJ397" s="62"/>
      <c r="AK397" s="67"/>
      <c r="AL397" s="94"/>
      <c r="AM397" s="94"/>
      <c r="AN397" s="68" t="s">
        <v>1859</v>
      </c>
      <c r="AO397" s="72"/>
      <c r="AP397" s="98" t="str" cm="1">
        <f t="array" aca="1" ref="AP397" ca="1">INDIRECT(ADDRESS(CELL("row", INDEX('Drugs properties'!$A:$A, MATCH($D397, 'Drugs properties'!$A:$A, 0), 0)), 2, 4, TRUE, "Drugs properties"))</f>
        <v>CC12CCC(CC1=CCC3C2CCC4(C3CC=C4C5=CN=CC=C5)C)O</v>
      </c>
      <c r="AQ397" s="98" cm="1">
        <f t="array" aca="1" ref="AQ397" ca="1">INDIRECT(ADDRESS(CELL("row", INDEX('Drugs properties'!$A:$A, MATCH($D397, 'Drugs properties'!$A:$A, 0), 0)), 3, 4, TRUE, "Drugs properties"))</f>
        <v>349.51</v>
      </c>
      <c r="AR397" s="98" cm="1">
        <f t="array" aca="1" ref="AR397" ca="1">INDIRECT(ADDRESS(CELL("row", INDEX('Drugs properties'!$A:$A, MATCH($D397, 'Drugs properties'!$A:$A, 0), 0)), 4, 4, TRUE, "Drugs properties"))</f>
        <v>33.119999999999997</v>
      </c>
      <c r="AS397" s="98" cm="1">
        <f t="array" aca="1" ref="AS397" ca="1">INDIRECT(ADDRESS(CELL("row", INDEX('Drugs properties'!$A:$A, MATCH($D397, 'Drugs properties'!$A:$A, 0), 0)), 5, 4, TRUE, "Drugs properties"))</f>
        <v>4.4800000000000004</v>
      </c>
      <c r="AT397" s="98" cm="1">
        <f t="array" aca="1" ref="AT397" ca="1">INDIRECT(ADDRESS(CELL("row", INDEX('Drugs properties'!$A:$A, MATCH($D397, 'Drugs properties'!$A:$A, 0), 0)), 6, 4, TRUE, "Drugs properties"))</f>
        <v>2</v>
      </c>
      <c r="AU397" s="98" cm="1">
        <f t="array" aca="1" ref="AU397" ca="1">INDIRECT(ADDRESS(CELL("row", INDEX('Drugs properties'!$A:$A, MATCH($D397, 'Drugs properties'!$A:$A, 0), 0)), 7, 4, TRUE, "Drugs properties"))</f>
        <v>1</v>
      </c>
      <c r="AV397" s="98" cm="1">
        <f t="array" aca="1" ref="AV397" ca="1">INDIRECT(ADDRESS(CELL("row", INDEX('Drugs properties'!$A:$A, MATCH($D397, 'Drugs properties'!$A:$A, 0), 0)), 8, 4, TRUE, "Drugs properties"))</f>
        <v>1</v>
      </c>
      <c r="AW397" s="98" cm="1">
        <f t="array" aca="1" ref="AW397" ca="1">INDIRECT(ADDRESS(CELL("row", INDEX('Drugs properties'!$A:$A, MATCH($D397, 'Drugs properties'!$A:$A, 0), 0)), 9, 4, TRUE, "Drugs properties"))</f>
        <v>26</v>
      </c>
      <c r="AX397" s="105" cm="1">
        <f t="array" aca="1" ref="AX397" ca="1">INDIRECT(ADDRESS(CELL("row", INDEX('Drugs properties'!$A:$A, MATCH($D397, 'Drugs properties'!$A:$A, 0), 0)), 11, 4, TRUE, "Drugs properties"))</f>
        <v>26382</v>
      </c>
      <c r="AY397" s="102" cm="1">
        <f t="array" aca="1" ref="AY397" ca="1">INDIRECT(ADDRESS(CELL("row", INDEX('Drugs properties'!$A:$A, MATCH($D397, 'Drugs properties'!$A:$A, 0), 0)), 12, 4, TRUE, "Drugs properties"))</f>
        <v>1447</v>
      </c>
      <c r="AZ397" s="102" cm="1">
        <f t="array" aca="1" ref="AZ397" ca="1">INDIRECT(ADDRESS(CELL("row", INDEX('Drugs properties'!$A:$A, MATCH($D397, 'Drugs properties'!$A:$A, 0), 0)), 13, 4, TRUE, "Drugs properties"))</f>
        <v>11</v>
      </c>
      <c r="BA397" s="109" cm="1">
        <f t="array" aca="1" ref="BA397" ca="1">INDIRECT(ADDRESS(CELL("row", INDEX('Drugs properties'!$A:$A, MATCH($D397, 'Drugs properties'!$A:$A, 0), 0)), 14, 4, TRUE, "Drugs properties"))</f>
        <v>3</v>
      </c>
    </row>
    <row r="398" spans="1:53" s="1" customFormat="1" ht="75" x14ac:dyDescent="0.25">
      <c r="A398" s="15">
        <v>396</v>
      </c>
      <c r="B398" s="89" t="s">
        <v>1856</v>
      </c>
      <c r="C398" s="32">
        <v>33990160</v>
      </c>
      <c r="D398" s="34" t="s">
        <v>45</v>
      </c>
      <c r="E398" s="90"/>
      <c r="F398" s="90"/>
      <c r="G398" s="90"/>
      <c r="H398" s="90" t="s">
        <v>1858</v>
      </c>
      <c r="I398" s="90"/>
      <c r="J398" s="90"/>
      <c r="K398" s="90"/>
      <c r="L398" s="90"/>
      <c r="M398" s="35"/>
      <c r="N398" s="43">
        <v>84</v>
      </c>
      <c r="O398" s="91"/>
      <c r="P398" s="44" t="s">
        <v>1862</v>
      </c>
      <c r="Q398" s="49"/>
      <c r="R398" s="92"/>
      <c r="S398" s="92"/>
      <c r="T398" s="50"/>
      <c r="U398" s="55"/>
      <c r="V398" s="93"/>
      <c r="W398" s="56"/>
      <c r="X398" s="61"/>
      <c r="Y398" s="74"/>
      <c r="Z398" s="74"/>
      <c r="AA398" s="74"/>
      <c r="AB398" s="74"/>
      <c r="AC398" s="74" t="s">
        <v>1857</v>
      </c>
      <c r="AD398" s="74"/>
      <c r="AE398" s="74"/>
      <c r="AF398" s="74"/>
      <c r="AG398" s="74"/>
      <c r="AH398" s="74"/>
      <c r="AI398" s="74"/>
      <c r="AJ398" s="62"/>
      <c r="AK398" s="67"/>
      <c r="AL398" s="94"/>
      <c r="AM398" s="94"/>
      <c r="AN398" s="68" t="s">
        <v>1860</v>
      </c>
      <c r="AO398" s="72"/>
      <c r="AP398" s="98" t="str" cm="1">
        <f t="array" aca="1" ref="AP398" ca="1">INDIRECT(ADDRESS(CELL("row", INDEX('Drugs properties'!$A:$A, MATCH($D398, 'Drugs properties'!$A:$A, 0), 0)), 2, 4, TRUE, "Drugs properties"))</f>
        <v>CC12CCC(CC1=CCC3C2CCC4(C3CC=C4C5=CN=CC=C5)C)O</v>
      </c>
      <c r="AQ398" s="98" cm="1">
        <f t="array" aca="1" ref="AQ398" ca="1">INDIRECT(ADDRESS(CELL("row", INDEX('Drugs properties'!$A:$A, MATCH($D398, 'Drugs properties'!$A:$A, 0), 0)), 3, 4, TRUE, "Drugs properties"))</f>
        <v>349.51</v>
      </c>
      <c r="AR398" s="98" cm="1">
        <f t="array" aca="1" ref="AR398" ca="1">INDIRECT(ADDRESS(CELL("row", INDEX('Drugs properties'!$A:$A, MATCH($D398, 'Drugs properties'!$A:$A, 0), 0)), 4, 4, TRUE, "Drugs properties"))</f>
        <v>33.119999999999997</v>
      </c>
      <c r="AS398" s="98" cm="1">
        <f t="array" aca="1" ref="AS398" ca="1">INDIRECT(ADDRESS(CELL("row", INDEX('Drugs properties'!$A:$A, MATCH($D398, 'Drugs properties'!$A:$A, 0), 0)), 5, 4, TRUE, "Drugs properties"))</f>
        <v>4.4800000000000004</v>
      </c>
      <c r="AT398" s="98" cm="1">
        <f t="array" aca="1" ref="AT398" ca="1">INDIRECT(ADDRESS(CELL("row", INDEX('Drugs properties'!$A:$A, MATCH($D398, 'Drugs properties'!$A:$A, 0), 0)), 6, 4, TRUE, "Drugs properties"))</f>
        <v>2</v>
      </c>
      <c r="AU398" s="98" cm="1">
        <f t="array" aca="1" ref="AU398" ca="1">INDIRECT(ADDRESS(CELL("row", INDEX('Drugs properties'!$A:$A, MATCH($D398, 'Drugs properties'!$A:$A, 0), 0)), 7, 4, TRUE, "Drugs properties"))</f>
        <v>1</v>
      </c>
      <c r="AV398" s="98" cm="1">
        <f t="array" aca="1" ref="AV398" ca="1">INDIRECT(ADDRESS(CELL("row", INDEX('Drugs properties'!$A:$A, MATCH($D398, 'Drugs properties'!$A:$A, 0), 0)), 8, 4, TRUE, "Drugs properties"))</f>
        <v>1</v>
      </c>
      <c r="AW398" s="98" cm="1">
        <f t="array" aca="1" ref="AW398" ca="1">INDIRECT(ADDRESS(CELL("row", INDEX('Drugs properties'!$A:$A, MATCH($D398, 'Drugs properties'!$A:$A, 0), 0)), 9, 4, TRUE, "Drugs properties"))</f>
        <v>26</v>
      </c>
      <c r="AX398" s="105" cm="1">
        <f t="array" aca="1" ref="AX398" ca="1">INDIRECT(ADDRESS(CELL("row", INDEX('Drugs properties'!$A:$A, MATCH($D398, 'Drugs properties'!$A:$A, 0), 0)), 11, 4, TRUE, "Drugs properties"))</f>
        <v>26382</v>
      </c>
      <c r="AY398" s="102" cm="1">
        <f t="array" aca="1" ref="AY398" ca="1">INDIRECT(ADDRESS(CELL("row", INDEX('Drugs properties'!$A:$A, MATCH($D398, 'Drugs properties'!$A:$A, 0), 0)), 12, 4, TRUE, "Drugs properties"))</f>
        <v>1447</v>
      </c>
      <c r="AZ398" s="102" cm="1">
        <f t="array" aca="1" ref="AZ398" ca="1">INDIRECT(ADDRESS(CELL("row", INDEX('Drugs properties'!$A:$A, MATCH($D398, 'Drugs properties'!$A:$A, 0), 0)), 13, 4, TRUE, "Drugs properties"))</f>
        <v>11</v>
      </c>
      <c r="BA398" s="109" cm="1">
        <f t="array" aca="1" ref="BA398" ca="1">INDIRECT(ADDRESS(CELL("row", INDEX('Drugs properties'!$A:$A, MATCH($D398, 'Drugs properties'!$A:$A, 0), 0)), 14, 4, TRUE, "Drugs properties"))</f>
        <v>3</v>
      </c>
    </row>
    <row r="399" spans="1:53" s="1" customFormat="1" ht="60" x14ac:dyDescent="0.25">
      <c r="A399" s="15">
        <v>397</v>
      </c>
      <c r="B399" s="89" t="s">
        <v>1856</v>
      </c>
      <c r="C399" s="32">
        <v>33990160</v>
      </c>
      <c r="D399" s="34" t="s">
        <v>45</v>
      </c>
      <c r="E399" s="90"/>
      <c r="F399" s="90"/>
      <c r="G399" s="90"/>
      <c r="H399" s="90" t="s">
        <v>1861</v>
      </c>
      <c r="I399" s="90"/>
      <c r="J399" s="90"/>
      <c r="K399" s="90"/>
      <c r="L399" s="90"/>
      <c r="M399" s="35"/>
      <c r="N399" s="43">
        <v>66</v>
      </c>
      <c r="O399" s="91"/>
      <c r="P399" s="44" t="s">
        <v>1863</v>
      </c>
      <c r="Q399" s="49"/>
      <c r="R399" s="92"/>
      <c r="S399" s="92"/>
      <c r="T399" s="50"/>
      <c r="U399" s="55"/>
      <c r="V399" s="93"/>
      <c r="W399" s="56"/>
      <c r="X399" s="61"/>
      <c r="Y399" s="74"/>
      <c r="Z399" s="74"/>
      <c r="AA399" s="74"/>
      <c r="AB399" s="74" t="s">
        <v>1865</v>
      </c>
      <c r="AC399" s="74" t="s">
        <v>161</v>
      </c>
      <c r="AD399" s="74" t="s">
        <v>1864</v>
      </c>
      <c r="AE399" s="74"/>
      <c r="AF399" s="74"/>
      <c r="AG399" s="74"/>
      <c r="AH399" s="74"/>
      <c r="AI399" s="74"/>
      <c r="AJ399" s="62"/>
      <c r="AK399" s="67"/>
      <c r="AL399" s="94"/>
      <c r="AM399" s="94"/>
      <c r="AN399" s="68"/>
      <c r="AO399" s="72"/>
      <c r="AP399" s="100" t="str" cm="1">
        <f t="array" aca="1" ref="AP399" ca="1">INDIRECT(ADDRESS(CELL("row", INDEX('Drugs properties'!$A:$A, MATCH($D399, 'Drugs properties'!$A:$A, 0), 0)), 2, 4, TRUE, "Drugs properties"))</f>
        <v>CC12CCC(CC1=CCC3C2CCC4(C3CC=C4C5=CN=CC=C5)C)O</v>
      </c>
      <c r="AQ399" s="98" cm="1">
        <f t="array" aca="1" ref="AQ399" ca="1">INDIRECT(ADDRESS(CELL("row", INDEX('Drugs properties'!$A:$A, MATCH($D399, 'Drugs properties'!$A:$A, 0), 0)), 3, 4, TRUE, "Drugs properties"))</f>
        <v>349.51</v>
      </c>
      <c r="AR399" s="98" cm="1">
        <f t="array" aca="1" ref="AR399" ca="1">INDIRECT(ADDRESS(CELL("row", INDEX('Drugs properties'!$A:$A, MATCH($D399, 'Drugs properties'!$A:$A, 0), 0)), 4, 4, TRUE, "Drugs properties"))</f>
        <v>33.119999999999997</v>
      </c>
      <c r="AS399" s="98" cm="1">
        <f t="array" aca="1" ref="AS399" ca="1">INDIRECT(ADDRESS(CELL("row", INDEX('Drugs properties'!$A:$A, MATCH($D399, 'Drugs properties'!$A:$A, 0), 0)), 5, 4, TRUE, "Drugs properties"))</f>
        <v>4.4800000000000004</v>
      </c>
      <c r="AT399" s="98" cm="1">
        <f t="array" aca="1" ref="AT399" ca="1">INDIRECT(ADDRESS(CELL("row", INDEX('Drugs properties'!$A:$A, MATCH($D399, 'Drugs properties'!$A:$A, 0), 0)), 6, 4, TRUE, "Drugs properties"))</f>
        <v>2</v>
      </c>
      <c r="AU399" s="98" cm="1">
        <f t="array" aca="1" ref="AU399" ca="1">INDIRECT(ADDRESS(CELL("row", INDEX('Drugs properties'!$A:$A, MATCH($D399, 'Drugs properties'!$A:$A, 0), 0)), 7, 4, TRUE, "Drugs properties"))</f>
        <v>1</v>
      </c>
      <c r="AV399" s="98" cm="1">
        <f t="array" aca="1" ref="AV399" ca="1">INDIRECT(ADDRESS(CELL("row", INDEX('Drugs properties'!$A:$A, MATCH($D399, 'Drugs properties'!$A:$A, 0), 0)), 8, 4, TRUE, "Drugs properties"))</f>
        <v>1</v>
      </c>
      <c r="AW399" s="98" cm="1">
        <f t="array" aca="1" ref="AW399" ca="1">INDIRECT(ADDRESS(CELL("row", INDEX('Drugs properties'!$A:$A, MATCH($D399, 'Drugs properties'!$A:$A, 0), 0)), 9, 4, TRUE, "Drugs properties"))</f>
        <v>26</v>
      </c>
      <c r="AX399" s="105" cm="1">
        <f t="array" aca="1" ref="AX399" ca="1">INDIRECT(ADDRESS(CELL("row", INDEX('Drugs properties'!$A:$A, MATCH($D399, 'Drugs properties'!$A:$A, 0), 0)), 11, 4, TRUE, "Drugs properties"))</f>
        <v>26382</v>
      </c>
      <c r="AY399" s="102" cm="1">
        <f t="array" aca="1" ref="AY399" ca="1">INDIRECT(ADDRESS(CELL("row", INDEX('Drugs properties'!$A:$A, MATCH($D399, 'Drugs properties'!$A:$A, 0), 0)), 12, 4, TRUE, "Drugs properties"))</f>
        <v>1447</v>
      </c>
      <c r="AZ399" s="102" cm="1">
        <f t="array" aca="1" ref="AZ399" ca="1">INDIRECT(ADDRESS(CELL("row", INDEX('Drugs properties'!$A:$A, MATCH($D399, 'Drugs properties'!$A:$A, 0), 0)), 13, 4, TRUE, "Drugs properties"))</f>
        <v>11</v>
      </c>
      <c r="BA399" s="109" cm="1">
        <f t="array" aca="1" ref="BA399" ca="1">INDIRECT(ADDRESS(CELL("row", INDEX('Drugs properties'!$A:$A, MATCH($D399, 'Drugs properties'!$A:$A, 0), 0)), 14, 4, TRUE, "Drugs properties"))</f>
        <v>3</v>
      </c>
    </row>
    <row r="400" spans="1:53" s="1" customFormat="1" ht="105" x14ac:dyDescent="0.25">
      <c r="A400" s="15">
        <v>398</v>
      </c>
      <c r="B400" s="89" t="s">
        <v>1866</v>
      </c>
      <c r="C400" s="32">
        <v>31428390</v>
      </c>
      <c r="D400" s="34" t="s">
        <v>1782</v>
      </c>
      <c r="E400" s="90">
        <v>4</v>
      </c>
      <c r="F400" s="90" t="s">
        <v>3159</v>
      </c>
      <c r="G400" s="90" t="s">
        <v>19</v>
      </c>
      <c r="H400" s="90"/>
      <c r="I400" s="90"/>
      <c r="J400" s="90"/>
      <c r="K400" s="90"/>
      <c r="L400" s="90"/>
      <c r="M400" s="35"/>
      <c r="N400" s="43">
        <v>60</v>
      </c>
      <c r="O400" s="91" t="s">
        <v>100</v>
      </c>
      <c r="P400" s="44" t="s">
        <v>1867</v>
      </c>
      <c r="Q400" s="49"/>
      <c r="R400" s="92"/>
      <c r="S400" s="92"/>
      <c r="T400" s="50"/>
      <c r="U400" s="55"/>
      <c r="V400" s="93"/>
      <c r="W400" s="56">
        <v>408</v>
      </c>
      <c r="X400" s="61"/>
      <c r="Y400" s="74"/>
      <c r="Z400" s="74"/>
      <c r="AA400" s="74"/>
      <c r="AB400" s="74"/>
      <c r="AC400" s="74"/>
      <c r="AD400" s="74">
        <v>1.7</v>
      </c>
      <c r="AE400" s="74"/>
      <c r="AF400" s="74"/>
      <c r="AG400" s="74"/>
      <c r="AH400" s="74"/>
      <c r="AI400" s="74"/>
      <c r="AJ400" s="62"/>
      <c r="AK400" s="67" t="s">
        <v>1868</v>
      </c>
      <c r="AL400" s="94"/>
      <c r="AM400" s="94"/>
      <c r="AN400" s="68"/>
      <c r="AO400" s="72"/>
      <c r="AP400" s="98" t="str" cm="1">
        <f t="array" aca="1" ref="AP400" ca="1">INDIRECT(ADDRESS(CELL("row", INDEX('Drugs properties'!$A:$A, MATCH($D400, 'Drugs properties'!$A:$A, 0), 0)), 2, 4, TRUE, "Drugs properties"))</f>
        <v>CC1=NC=CN1CC2CCC3=C(C2=O)C4=CC=CC=C4N3C</v>
      </c>
      <c r="AQ400" s="98" cm="1">
        <f t="array" aca="1" ref="AQ400" ca="1">INDIRECT(ADDRESS(CELL("row", INDEX('Drugs properties'!$A:$A, MATCH($D400, 'Drugs properties'!$A:$A, 0), 0)), 3, 4, TRUE, "Drugs properties"))</f>
        <v>293.36</v>
      </c>
      <c r="AR400" s="98" cm="1">
        <f t="array" aca="1" ref="AR400" ca="1">INDIRECT(ADDRESS(CELL("row", INDEX('Drugs properties'!$A:$A, MATCH($D400, 'Drugs properties'!$A:$A, 0), 0)), 4, 4, TRUE, "Drugs properties"))</f>
        <v>39.82</v>
      </c>
      <c r="AS400" s="98" cm="1">
        <f t="array" aca="1" ref="AS400" ca="1">INDIRECT(ADDRESS(CELL("row", INDEX('Drugs properties'!$A:$A, MATCH($D400, 'Drugs properties'!$A:$A, 0), 0)), 5, 4, TRUE, "Drugs properties"))</f>
        <v>2.54</v>
      </c>
      <c r="AT400" s="98" cm="1">
        <f t="array" aca="1" ref="AT400" ca="1">INDIRECT(ADDRESS(CELL("row", INDEX('Drugs properties'!$A:$A, MATCH($D400, 'Drugs properties'!$A:$A, 0), 0)), 6, 4, TRUE, "Drugs properties"))</f>
        <v>2</v>
      </c>
      <c r="AU400" s="98" cm="1">
        <f t="array" aca="1" ref="AU400" ca="1">INDIRECT(ADDRESS(CELL("row", INDEX('Drugs properties'!$A:$A, MATCH($D400, 'Drugs properties'!$A:$A, 0), 0)), 7, 4, TRUE, "Drugs properties"))</f>
        <v>0</v>
      </c>
      <c r="AV400" s="98" cm="1">
        <f t="array" aca="1" ref="AV400" ca="1">INDIRECT(ADDRESS(CELL("row", INDEX('Drugs properties'!$A:$A, MATCH($D400, 'Drugs properties'!$A:$A, 0), 0)), 8, 4, TRUE, "Drugs properties"))</f>
        <v>2</v>
      </c>
      <c r="AW400" s="98" cm="1">
        <f t="array" aca="1" ref="AW400" ca="1">INDIRECT(ADDRESS(CELL("row", INDEX('Drugs properties'!$A:$A, MATCH($D400, 'Drugs properties'!$A:$A, 0), 0)), 9, 4, TRUE, "Drugs properties"))</f>
        <v>22</v>
      </c>
      <c r="AX400" s="105" cm="1">
        <f t="array" aca="1" ref="AX400" ca="1">INDIRECT(ADDRESS(CELL("row", INDEX('Drugs properties'!$A:$A, MATCH($D400, 'Drugs properties'!$A:$A, 0), 0)), 11, 4, TRUE, "Drugs properties"))</f>
        <v>21409</v>
      </c>
      <c r="AY400" s="102" cm="1">
        <f t="array" aca="1" ref="AY400" ca="1">INDIRECT(ADDRESS(CELL("row", INDEX('Drugs properties'!$A:$A, MATCH($D400, 'Drugs properties'!$A:$A, 0), 0)), 12, 4, TRUE, "Drugs properties"))</f>
        <v>3387</v>
      </c>
      <c r="AZ400" s="102" cm="1">
        <f t="array" aca="1" ref="AZ400" ca="1">INDIRECT(ADDRESS(CELL("row", INDEX('Drugs properties'!$A:$A, MATCH($D400, 'Drugs properties'!$A:$A, 0), 0)), 13, 4, TRUE, "Drugs properties"))</f>
        <v>325</v>
      </c>
      <c r="BA400" s="109" cm="1">
        <f t="array" aca="1" ref="BA400" ca="1">INDIRECT(ADDRESS(CELL("row", INDEX('Drugs properties'!$A:$A, MATCH($D400, 'Drugs properties'!$A:$A, 0), 0)), 14, 4, TRUE, "Drugs properties"))</f>
        <v>18</v>
      </c>
    </row>
    <row r="401" spans="1:53" s="1" customFormat="1" ht="60" x14ac:dyDescent="0.25">
      <c r="A401" s="15">
        <v>399</v>
      </c>
      <c r="B401" s="89" t="s">
        <v>1869</v>
      </c>
      <c r="C401" s="32">
        <v>2416504</v>
      </c>
      <c r="D401" s="34" t="s">
        <v>1871</v>
      </c>
      <c r="E401" s="90" t="s">
        <v>911</v>
      </c>
      <c r="F401" s="90"/>
      <c r="G401" s="90"/>
      <c r="H401" s="90" t="s">
        <v>1872</v>
      </c>
      <c r="I401" s="90"/>
      <c r="J401" s="90"/>
      <c r="K401" s="90"/>
      <c r="L401" s="90"/>
      <c r="M401" s="35"/>
      <c r="N401" s="43">
        <v>56</v>
      </c>
      <c r="O401" s="91" t="s">
        <v>96</v>
      </c>
      <c r="P401" s="44" t="s">
        <v>1870</v>
      </c>
      <c r="Q401" s="49"/>
      <c r="R401" s="92"/>
      <c r="S401" s="92"/>
      <c r="T401" s="50"/>
      <c r="U401" s="55"/>
      <c r="V401" s="93"/>
      <c r="W401" s="56"/>
      <c r="X401" s="61"/>
      <c r="Y401" s="74"/>
      <c r="Z401" s="74"/>
      <c r="AA401" s="74"/>
      <c r="AB401" s="74"/>
      <c r="AC401" s="74"/>
      <c r="AD401" s="74"/>
      <c r="AE401" s="74"/>
      <c r="AF401" s="74"/>
      <c r="AG401" s="74"/>
      <c r="AH401" s="74"/>
      <c r="AI401" s="74"/>
      <c r="AJ401" s="62"/>
      <c r="AK401" s="67"/>
      <c r="AL401" s="94"/>
      <c r="AM401" s="94"/>
      <c r="AN401" s="68"/>
      <c r="AO401" s="72"/>
      <c r="AP401" s="98" t="str" cm="1">
        <f t="array" aca="1" ref="AP401" ca="1">INDIRECT(ADDRESS(CELL("row", INDEX('Drugs properties'!$A:$A, MATCH($D401, 'Drugs properties'!$A:$A, 0), 0)), 2, 4, TRUE, "Drugs properties"))</f>
        <v>CN1CCCCC1CCN2C3=CC=CC=C3SC4=C2C=C(C=C4)SC.Cl</v>
      </c>
      <c r="AQ401" s="98" cm="1">
        <f t="array" aca="1" ref="AQ401" ca="1">INDIRECT(ADDRESS(CELL("row", INDEX('Drugs properties'!$A:$A, MATCH($D401, 'Drugs properties'!$A:$A, 0), 0)), 3, 4, TRUE, "Drugs properties"))</f>
        <v>407.04</v>
      </c>
      <c r="AR401" s="98" cm="1">
        <f t="array" aca="1" ref="AR401" ca="1">INDIRECT(ADDRESS(CELL("row", INDEX('Drugs properties'!$A:$A, MATCH($D401, 'Drugs properties'!$A:$A, 0), 0)), 4, 4, TRUE, "Drugs properties"))</f>
        <v>57.08</v>
      </c>
      <c r="AS401" s="98" cm="1">
        <f t="array" aca="1" ref="AS401" ca="1">INDIRECT(ADDRESS(CELL("row", INDEX('Drugs properties'!$A:$A, MATCH($D401, 'Drugs properties'!$A:$A, 0), 0)), 5, 4, TRUE, "Drugs properties"))</f>
        <v>4.49</v>
      </c>
      <c r="AT401" s="98" cm="1">
        <f t="array" aca="1" ref="AT401" ca="1">INDIRECT(ADDRESS(CELL("row", INDEX('Drugs properties'!$A:$A, MATCH($D401, 'Drugs properties'!$A:$A, 0), 0)), 6, 4, TRUE, "Drugs properties"))</f>
        <v>1</v>
      </c>
      <c r="AU401" s="98" cm="1">
        <f t="array" aca="1" ref="AU401" ca="1">INDIRECT(ADDRESS(CELL("row", INDEX('Drugs properties'!$A:$A, MATCH($D401, 'Drugs properties'!$A:$A, 0), 0)), 7, 4, TRUE, "Drugs properties"))</f>
        <v>0</v>
      </c>
      <c r="AV401" s="98" cm="1">
        <f t="array" aca="1" ref="AV401" ca="1">INDIRECT(ADDRESS(CELL("row", INDEX('Drugs properties'!$A:$A, MATCH($D401, 'Drugs properties'!$A:$A, 0), 0)), 8, 4, TRUE, "Drugs properties"))</f>
        <v>4</v>
      </c>
      <c r="AW401" s="98" cm="1">
        <f t="array" aca="1" ref="AW401" ca="1">INDIRECT(ADDRESS(CELL("row", INDEX('Drugs properties'!$A:$A, MATCH($D401, 'Drugs properties'!$A:$A, 0), 0)), 9, 4, TRUE, "Drugs properties"))</f>
        <v>26</v>
      </c>
      <c r="AX401" s="105" cm="1">
        <f t="array" aca="1" ref="AX401" ca="1">INDIRECT(ADDRESS(CELL("row", INDEX('Drugs properties'!$A:$A, MATCH($D401, 'Drugs properties'!$A:$A, 0), 0)), 11, 4, TRUE, "Drugs properties"))</f>
        <v>5060</v>
      </c>
      <c r="AY401" s="102" cm="1">
        <f t="array" aca="1" ref="AY401" ca="1">INDIRECT(ADDRESS(CELL("row", INDEX('Drugs properties'!$A:$A, MATCH($D401, 'Drugs properties'!$A:$A, 0), 0)), 12, 4, TRUE, "Drugs properties"))</f>
        <v>570</v>
      </c>
      <c r="AZ401" s="102" cm="1">
        <f t="array" aca="1" ref="AZ401" ca="1">INDIRECT(ADDRESS(CELL("row", INDEX('Drugs properties'!$A:$A, MATCH($D401, 'Drugs properties'!$A:$A, 0), 0)), 13, 4, TRUE, "Drugs properties"))</f>
        <v>22</v>
      </c>
      <c r="BA401" s="109" cm="1">
        <f t="array" aca="1" ref="BA401" ca="1">INDIRECT(ADDRESS(CELL("row", INDEX('Drugs properties'!$A:$A, MATCH($D401, 'Drugs properties'!$A:$A, 0), 0)), 14, 4, TRUE, "Drugs properties"))</f>
        <v>2</v>
      </c>
    </row>
    <row r="402" spans="1:53" s="1" customFormat="1" ht="60" x14ac:dyDescent="0.25">
      <c r="A402" s="15">
        <v>400</v>
      </c>
      <c r="B402" s="89" t="s">
        <v>1869</v>
      </c>
      <c r="C402" s="32">
        <v>2416504</v>
      </c>
      <c r="D402" s="34" t="s">
        <v>54</v>
      </c>
      <c r="E402" s="90" t="s">
        <v>911</v>
      </c>
      <c r="F402" s="90"/>
      <c r="G402" s="90"/>
      <c r="H402" s="90"/>
      <c r="I402" s="90"/>
      <c r="J402" s="90"/>
      <c r="K402" s="90"/>
      <c r="L402" s="90"/>
      <c r="M402" s="35"/>
      <c r="N402" s="43">
        <v>69</v>
      </c>
      <c r="O402" s="91" t="s">
        <v>96</v>
      </c>
      <c r="P402" s="44"/>
      <c r="Q402" s="49"/>
      <c r="R402" s="92"/>
      <c r="S402" s="92"/>
      <c r="T402" s="50"/>
      <c r="U402" s="55"/>
      <c r="V402" s="93"/>
      <c r="W402" s="56"/>
      <c r="X402" s="61"/>
      <c r="Y402" s="74"/>
      <c r="Z402" s="74"/>
      <c r="AA402" s="74"/>
      <c r="AB402" s="74"/>
      <c r="AC402" s="74"/>
      <c r="AD402" s="74"/>
      <c r="AE402" s="74"/>
      <c r="AF402" s="74"/>
      <c r="AG402" s="74"/>
      <c r="AH402" s="74"/>
      <c r="AI402" s="74"/>
      <c r="AJ402" s="62"/>
      <c r="AK402" s="67"/>
      <c r="AL402" s="94"/>
      <c r="AM402" s="94"/>
      <c r="AN402" s="68"/>
      <c r="AO402" s="72"/>
      <c r="AP402" s="98" t="str" cm="1">
        <f t="array" aca="1" ref="AP402" ca="1">INDIRECT(ADDRESS(CELL("row", INDEX('Drugs properties'!$A:$A, MATCH($D402, 'Drugs properties'!$A:$A, 0), 0)), 2, 4, TRUE, "Drugs properties"))</f>
        <v>COC1=CC2=C(C=CN=C2C=C1)C(C3CC4CCN3CC4C=C)O</v>
      </c>
      <c r="AQ402" s="98" cm="1">
        <f t="array" aca="1" ref="AQ402" ca="1">INDIRECT(ADDRESS(CELL("row", INDEX('Drugs properties'!$A:$A, MATCH($D402, 'Drugs properties'!$A:$A, 0), 0)), 3, 4, TRUE, "Drugs properties"))</f>
        <v>324.42</v>
      </c>
      <c r="AR402" s="98" cm="1">
        <f t="array" aca="1" ref="AR402" ca="1">INDIRECT(ADDRESS(CELL("row", INDEX('Drugs properties'!$A:$A, MATCH($D402, 'Drugs properties'!$A:$A, 0), 0)), 4, 4, TRUE, "Drugs properties"))</f>
        <v>45.59</v>
      </c>
      <c r="AS402" s="98" cm="1">
        <f t="array" aca="1" ref="AS402" ca="1">INDIRECT(ADDRESS(CELL("row", INDEX('Drugs properties'!$A:$A, MATCH($D402, 'Drugs properties'!$A:$A, 0), 0)), 5, 4, TRUE, "Drugs properties"))</f>
        <v>2.81</v>
      </c>
      <c r="AT402" s="98" cm="1">
        <f t="array" aca="1" ref="AT402" ca="1">INDIRECT(ADDRESS(CELL("row", INDEX('Drugs properties'!$A:$A, MATCH($D402, 'Drugs properties'!$A:$A, 0), 0)), 6, 4, TRUE, "Drugs properties"))</f>
        <v>4</v>
      </c>
      <c r="AU402" s="98" cm="1">
        <f t="array" aca="1" ref="AU402" ca="1">INDIRECT(ADDRESS(CELL("row", INDEX('Drugs properties'!$A:$A, MATCH($D402, 'Drugs properties'!$A:$A, 0), 0)), 7, 4, TRUE, "Drugs properties"))</f>
        <v>1</v>
      </c>
      <c r="AV402" s="98" cm="1">
        <f t="array" aca="1" ref="AV402" ca="1">INDIRECT(ADDRESS(CELL("row", INDEX('Drugs properties'!$A:$A, MATCH($D402, 'Drugs properties'!$A:$A, 0), 0)), 8, 4, TRUE, "Drugs properties"))</f>
        <v>4</v>
      </c>
      <c r="AW402" s="98" cm="1">
        <f t="array" aca="1" ref="AW402" ca="1">INDIRECT(ADDRESS(CELL("row", INDEX('Drugs properties'!$A:$A, MATCH($D402, 'Drugs properties'!$A:$A, 0), 0)), 9, 4, TRUE, "Drugs properties"))</f>
        <v>24</v>
      </c>
      <c r="AX402" s="105" cm="1">
        <f t="array" aca="1" ref="AX402" ca="1">INDIRECT(ADDRESS(CELL("row", INDEX('Drugs properties'!$A:$A, MATCH($D402, 'Drugs properties'!$A:$A, 0), 0)), 11, 4, TRUE, "Drugs properties"))</f>
        <v>819</v>
      </c>
      <c r="AY402" s="102" cm="1">
        <f t="array" aca="1" ref="AY402" ca="1">INDIRECT(ADDRESS(CELL("row", INDEX('Drugs properties'!$A:$A, MATCH($D402, 'Drugs properties'!$A:$A, 0), 0)), 12, 4, TRUE, "Drugs properties"))</f>
        <v>189</v>
      </c>
      <c r="AZ402" s="102" cm="1">
        <f t="array" aca="1" ref="AZ402" ca="1">INDIRECT(ADDRESS(CELL("row", INDEX('Drugs properties'!$A:$A, MATCH($D402, 'Drugs properties'!$A:$A, 0), 0)), 13, 4, TRUE, "Drugs properties"))</f>
        <v>23</v>
      </c>
      <c r="BA402" s="109" cm="1">
        <f t="array" aca="1" ref="BA402" ca="1">INDIRECT(ADDRESS(CELL("row", INDEX('Drugs properties'!$A:$A, MATCH($D402, 'Drugs properties'!$A:$A, 0), 0)), 14, 4, TRUE, "Drugs properties"))</f>
        <v>4</v>
      </c>
    </row>
    <row r="403" spans="1:53" s="1" customFormat="1" ht="60" x14ac:dyDescent="0.25">
      <c r="A403" s="15">
        <v>401</v>
      </c>
      <c r="B403" s="89" t="s">
        <v>1869</v>
      </c>
      <c r="C403" s="32">
        <v>2416504</v>
      </c>
      <c r="D403" s="34" t="s">
        <v>54</v>
      </c>
      <c r="E403" s="90" t="s">
        <v>911</v>
      </c>
      <c r="F403" s="90"/>
      <c r="G403" s="90"/>
      <c r="H403" s="90" t="s">
        <v>1873</v>
      </c>
      <c r="I403" s="90"/>
      <c r="J403" s="90"/>
      <c r="K403" s="90"/>
      <c r="L403" s="171"/>
      <c r="M403" s="35"/>
      <c r="N403" s="43">
        <v>71</v>
      </c>
      <c r="O403" s="91" t="s">
        <v>96</v>
      </c>
      <c r="P403" s="44"/>
      <c r="Q403" s="49"/>
      <c r="R403" s="92"/>
      <c r="S403" s="92"/>
      <c r="T403" s="50"/>
      <c r="U403" s="55"/>
      <c r="V403" s="93"/>
      <c r="W403" s="56"/>
      <c r="X403" s="61"/>
      <c r="Y403" s="74"/>
      <c r="Z403" s="74"/>
      <c r="AA403" s="74"/>
      <c r="AB403" s="74"/>
      <c r="AC403" s="74"/>
      <c r="AD403" s="74"/>
      <c r="AE403" s="74"/>
      <c r="AF403" s="74"/>
      <c r="AG403" s="74"/>
      <c r="AH403" s="74"/>
      <c r="AI403" s="74"/>
      <c r="AJ403" s="62"/>
      <c r="AK403" s="67"/>
      <c r="AL403" s="94"/>
      <c r="AM403" s="94"/>
      <c r="AN403" s="68"/>
      <c r="AO403" s="72"/>
      <c r="AP403" s="98" t="str" cm="1">
        <f t="array" aca="1" ref="AP403" ca="1">INDIRECT(ADDRESS(CELL("row", INDEX('Drugs properties'!$A:$A, MATCH($D403, 'Drugs properties'!$A:$A, 0), 0)), 2, 4, TRUE, "Drugs properties"))</f>
        <v>COC1=CC2=C(C=CN=C2C=C1)C(C3CC4CCN3CC4C=C)O</v>
      </c>
      <c r="AQ403" s="98" cm="1">
        <f t="array" aca="1" ref="AQ403" ca="1">INDIRECT(ADDRESS(CELL("row", INDEX('Drugs properties'!$A:$A, MATCH($D403, 'Drugs properties'!$A:$A, 0), 0)), 3, 4, TRUE, "Drugs properties"))</f>
        <v>324.42</v>
      </c>
      <c r="AR403" s="98" cm="1">
        <f t="array" aca="1" ref="AR403" ca="1">INDIRECT(ADDRESS(CELL("row", INDEX('Drugs properties'!$A:$A, MATCH($D403, 'Drugs properties'!$A:$A, 0), 0)), 4, 4, TRUE, "Drugs properties"))</f>
        <v>45.59</v>
      </c>
      <c r="AS403" s="98" cm="1">
        <f t="array" aca="1" ref="AS403" ca="1">INDIRECT(ADDRESS(CELL("row", INDEX('Drugs properties'!$A:$A, MATCH($D403, 'Drugs properties'!$A:$A, 0), 0)), 5, 4, TRUE, "Drugs properties"))</f>
        <v>2.81</v>
      </c>
      <c r="AT403" s="98" cm="1">
        <f t="array" aca="1" ref="AT403" ca="1">INDIRECT(ADDRESS(CELL("row", INDEX('Drugs properties'!$A:$A, MATCH($D403, 'Drugs properties'!$A:$A, 0), 0)), 6, 4, TRUE, "Drugs properties"))</f>
        <v>4</v>
      </c>
      <c r="AU403" s="98" cm="1">
        <f t="array" aca="1" ref="AU403" ca="1">INDIRECT(ADDRESS(CELL("row", INDEX('Drugs properties'!$A:$A, MATCH($D403, 'Drugs properties'!$A:$A, 0), 0)), 7, 4, TRUE, "Drugs properties"))</f>
        <v>1</v>
      </c>
      <c r="AV403" s="98" cm="1">
        <f t="array" aca="1" ref="AV403" ca="1">INDIRECT(ADDRESS(CELL("row", INDEX('Drugs properties'!$A:$A, MATCH($D403, 'Drugs properties'!$A:$A, 0), 0)), 8, 4, TRUE, "Drugs properties"))</f>
        <v>4</v>
      </c>
      <c r="AW403" s="98" cm="1">
        <f t="array" aca="1" ref="AW403" ca="1">INDIRECT(ADDRESS(CELL("row", INDEX('Drugs properties'!$A:$A, MATCH($D403, 'Drugs properties'!$A:$A, 0), 0)), 9, 4, TRUE, "Drugs properties"))</f>
        <v>24</v>
      </c>
      <c r="AX403" s="105" cm="1">
        <f t="array" aca="1" ref="AX403" ca="1">INDIRECT(ADDRESS(CELL("row", INDEX('Drugs properties'!$A:$A, MATCH($D403, 'Drugs properties'!$A:$A, 0), 0)), 11, 4, TRUE, "Drugs properties"))</f>
        <v>819</v>
      </c>
      <c r="AY403" s="102" cm="1">
        <f t="array" aca="1" ref="AY403" ca="1">INDIRECT(ADDRESS(CELL("row", INDEX('Drugs properties'!$A:$A, MATCH($D403, 'Drugs properties'!$A:$A, 0), 0)), 12, 4, TRUE, "Drugs properties"))</f>
        <v>189</v>
      </c>
      <c r="AZ403" s="102" cm="1">
        <f t="array" aca="1" ref="AZ403" ca="1">INDIRECT(ADDRESS(CELL("row", INDEX('Drugs properties'!$A:$A, MATCH($D403, 'Drugs properties'!$A:$A, 0), 0)), 13, 4, TRUE, "Drugs properties"))</f>
        <v>23</v>
      </c>
      <c r="BA403" s="109" cm="1">
        <f t="array" aca="1" ref="BA403" ca="1">INDIRECT(ADDRESS(CELL("row", INDEX('Drugs properties'!$A:$A, MATCH($D403, 'Drugs properties'!$A:$A, 0), 0)), 14, 4, TRUE, "Drugs properties"))</f>
        <v>4</v>
      </c>
    </row>
    <row r="404" spans="1:53" s="1" customFormat="1" ht="60" x14ac:dyDescent="0.25">
      <c r="A404" s="15">
        <v>402</v>
      </c>
      <c r="B404" s="89" t="s">
        <v>1874</v>
      </c>
      <c r="C404" s="32">
        <v>20401298</v>
      </c>
      <c r="D404" s="34" t="s">
        <v>55</v>
      </c>
      <c r="E404" s="90" t="s">
        <v>911</v>
      </c>
      <c r="F404" s="90" t="s">
        <v>3244</v>
      </c>
      <c r="G404" s="90"/>
      <c r="H404" s="90"/>
      <c r="I404" s="90"/>
      <c r="J404" s="90"/>
      <c r="K404" s="90"/>
      <c r="L404" s="90"/>
      <c r="M404" s="35"/>
      <c r="N404" s="43">
        <v>91</v>
      </c>
      <c r="O404" s="91" t="s">
        <v>100</v>
      </c>
      <c r="P404" s="44"/>
      <c r="Q404" s="49"/>
      <c r="R404" s="92"/>
      <c r="S404" s="92"/>
      <c r="T404" s="50"/>
      <c r="U404" s="55"/>
      <c r="V404" s="93"/>
      <c r="W404" s="56"/>
      <c r="X404" s="61"/>
      <c r="Y404" s="74"/>
      <c r="Z404" s="74"/>
      <c r="AA404" s="74"/>
      <c r="AB404" s="74"/>
      <c r="AC404" s="74"/>
      <c r="AD404" s="74">
        <v>0.57599999999999996</v>
      </c>
      <c r="AE404" s="74"/>
      <c r="AF404" s="74"/>
      <c r="AG404" s="74"/>
      <c r="AH404" s="74"/>
      <c r="AI404" s="74"/>
      <c r="AJ404" s="62"/>
      <c r="AK404" s="67"/>
      <c r="AL404" s="94"/>
      <c r="AM404" s="94"/>
      <c r="AN404" s="68"/>
      <c r="AO404" s="72"/>
      <c r="AP404" s="98" t="str" cm="1">
        <f t="array" aca="1" ref="AP404" ca="1">INDIRECT(ADDRESS(CELL("row", INDEX('Drugs properties'!$A:$A, MATCH($D404, 'Drugs properties'!$A:$A, 0), 0)), 2, 4, TRUE, "Drugs properties"))</f>
        <v>CC1COC2=C3N1C=C(C(=O)C3=CC(=C2N4CCN(CC4)C)F)C(=O)O</v>
      </c>
      <c r="AQ404" s="98" cm="1">
        <f t="array" aca="1" ref="AQ404" ca="1">INDIRECT(ADDRESS(CELL("row", INDEX('Drugs properties'!$A:$A, MATCH($D404, 'Drugs properties'!$A:$A, 0), 0)), 3, 4, TRUE, "Drugs properties"))</f>
        <v>361.37</v>
      </c>
      <c r="AR404" s="98" cm="1">
        <f t="array" aca="1" ref="AR404" ca="1">INDIRECT(ADDRESS(CELL("row", INDEX('Drugs properties'!$A:$A, MATCH($D404, 'Drugs properties'!$A:$A, 0), 0)), 4, 4, TRUE, "Drugs properties"))</f>
        <v>75.010000000000005</v>
      </c>
      <c r="AS404" s="98" cm="1">
        <f t="array" aca="1" ref="AS404" ca="1">INDIRECT(ADDRESS(CELL("row", INDEX('Drugs properties'!$A:$A, MATCH($D404, 'Drugs properties'!$A:$A, 0), 0)), 5, 4, TRUE, "Drugs properties"))</f>
        <v>1.1499999999999999</v>
      </c>
      <c r="AT404" s="98" cm="1">
        <f t="array" aca="1" ref="AT404" ca="1">INDIRECT(ADDRESS(CELL("row", INDEX('Drugs properties'!$A:$A, MATCH($D404, 'Drugs properties'!$A:$A, 0), 0)), 6, 4, TRUE, "Drugs properties"))</f>
        <v>6</v>
      </c>
      <c r="AU404" s="98" cm="1">
        <f t="array" aca="1" ref="AU404" ca="1">INDIRECT(ADDRESS(CELL("row", INDEX('Drugs properties'!$A:$A, MATCH($D404, 'Drugs properties'!$A:$A, 0), 0)), 7, 4, TRUE, "Drugs properties"))</f>
        <v>1</v>
      </c>
      <c r="AV404" s="98" cm="1">
        <f t="array" aca="1" ref="AV404" ca="1">INDIRECT(ADDRESS(CELL("row", INDEX('Drugs properties'!$A:$A, MATCH($D404, 'Drugs properties'!$A:$A, 0), 0)), 8, 4, TRUE, "Drugs properties"))</f>
        <v>2</v>
      </c>
      <c r="AW404" s="98" cm="1">
        <f t="array" aca="1" ref="AW404" ca="1">INDIRECT(ADDRESS(CELL("row", INDEX('Drugs properties'!$A:$A, MATCH($D404, 'Drugs properties'!$A:$A, 0), 0)), 9, 4, TRUE, "Drugs properties"))</f>
        <v>26</v>
      </c>
      <c r="AX404" s="105" cm="1">
        <f t="array" aca="1" ref="AX404" ca="1">INDIRECT(ADDRESS(CELL("row", INDEX('Drugs properties'!$A:$A, MATCH($D404, 'Drugs properties'!$A:$A, 0), 0)), 11, 4, TRUE, "Drugs properties"))</f>
        <v>49116</v>
      </c>
      <c r="AY404" s="102" cm="1">
        <f t="array" aca="1" ref="AY404" ca="1">INDIRECT(ADDRESS(CELL("row", INDEX('Drugs properties'!$A:$A, MATCH($D404, 'Drugs properties'!$A:$A, 0), 0)), 12, 4, TRUE, "Drugs properties"))</f>
        <v>3472</v>
      </c>
      <c r="AZ404" s="102" cm="1">
        <f t="array" aca="1" ref="AZ404" ca="1">INDIRECT(ADDRESS(CELL("row", INDEX('Drugs properties'!$A:$A, MATCH($D404, 'Drugs properties'!$A:$A, 0), 0)), 13, 4, TRUE, "Drugs properties"))</f>
        <v>300</v>
      </c>
      <c r="BA404" s="109" cm="1">
        <f t="array" aca="1" ref="BA404" ca="1">INDIRECT(ADDRESS(CELL("row", INDEX('Drugs properties'!$A:$A, MATCH($D404, 'Drugs properties'!$A:$A, 0), 0)), 14, 4, TRUE, "Drugs properties"))</f>
        <v>53</v>
      </c>
    </row>
    <row r="405" spans="1:53" s="1" customFormat="1" ht="75" x14ac:dyDescent="0.25">
      <c r="A405" s="15">
        <v>403</v>
      </c>
      <c r="B405" s="89" t="s">
        <v>1875</v>
      </c>
      <c r="C405" s="32">
        <v>20006210</v>
      </c>
      <c r="D405" s="34" t="s">
        <v>1876</v>
      </c>
      <c r="E405" s="90" t="s">
        <v>911</v>
      </c>
      <c r="F405" s="90" t="s">
        <v>3116</v>
      </c>
      <c r="G405" s="90"/>
      <c r="H405" s="90" t="s">
        <v>1877</v>
      </c>
      <c r="I405" s="90" t="s">
        <v>3245</v>
      </c>
      <c r="J405" s="90"/>
      <c r="K405" s="90"/>
      <c r="L405" s="90" t="s">
        <v>89</v>
      </c>
      <c r="M405" s="35"/>
      <c r="N405" s="43">
        <v>53</v>
      </c>
      <c r="O405" s="91" t="s">
        <v>100</v>
      </c>
      <c r="P405" s="44" t="s">
        <v>257</v>
      </c>
      <c r="Q405" s="49" t="s">
        <v>254</v>
      </c>
      <c r="R405" s="92"/>
      <c r="S405" s="92"/>
      <c r="T405" s="50"/>
      <c r="U405" s="55"/>
      <c r="V405" s="93"/>
      <c r="W405" s="56" t="s">
        <v>1882</v>
      </c>
      <c r="X405" s="61"/>
      <c r="Y405" s="74"/>
      <c r="Z405" s="74"/>
      <c r="AA405" s="74"/>
      <c r="AB405" s="74"/>
      <c r="AC405" s="74">
        <v>4.2</v>
      </c>
      <c r="AD405" s="74">
        <v>2.2000000000000002</v>
      </c>
      <c r="AE405" s="74"/>
      <c r="AF405" s="74"/>
      <c r="AG405" s="74"/>
      <c r="AH405" s="74"/>
      <c r="AI405" s="74"/>
      <c r="AJ405" s="62"/>
      <c r="AK405" s="67" t="s">
        <v>1878</v>
      </c>
      <c r="AL405" s="94"/>
      <c r="AM405" s="95" t="s">
        <v>1880</v>
      </c>
      <c r="AN405" s="68" t="s">
        <v>1879</v>
      </c>
      <c r="AO405" s="72"/>
      <c r="AP405" s="98" t="str" cm="1">
        <f t="array" aca="1" ref="AP405" ca="1">INDIRECT(ADDRESS(CELL("row", INDEX('Drugs properties'!$A:$A, MATCH($D405, 'Drugs properties'!$A:$A, 0), 0)), 2, 4, TRUE, "Drugs properties"))</f>
        <v>CC(C)C(CCCN(C)CCC1=CC(=C(C=C1)OC)OC)(C#N)C2=CC(=C(C=C2)OC)OC</v>
      </c>
      <c r="AQ405" s="98" cm="1">
        <f t="array" aca="1" ref="AQ405" ca="1">INDIRECT(ADDRESS(CELL("row", INDEX('Drugs properties'!$A:$A, MATCH($D405, 'Drugs properties'!$A:$A, 0), 0)), 3, 4, TRUE, "Drugs properties"))</f>
        <v>454.6</v>
      </c>
      <c r="AR405" s="98" cm="1">
        <f t="array" aca="1" ref="AR405" ca="1">INDIRECT(ADDRESS(CELL("row", INDEX('Drugs properties'!$A:$A, MATCH($D405, 'Drugs properties'!$A:$A, 0), 0)), 4, 4, TRUE, "Drugs properties"))</f>
        <v>63.95</v>
      </c>
      <c r="AS405" s="98" cm="1">
        <f t="array" aca="1" ref="AS405" ca="1">INDIRECT(ADDRESS(CELL("row", INDEX('Drugs properties'!$A:$A, MATCH($D405, 'Drugs properties'!$A:$A, 0), 0)), 5, 4, TRUE, "Drugs properties"))</f>
        <v>4.45</v>
      </c>
      <c r="AT405" s="98" cm="1">
        <f t="array" aca="1" ref="AT405" ca="1">INDIRECT(ADDRESS(CELL("row", INDEX('Drugs properties'!$A:$A, MATCH($D405, 'Drugs properties'!$A:$A, 0), 0)), 6, 4, TRUE, "Drugs properties"))</f>
        <v>6</v>
      </c>
      <c r="AU405" s="98" cm="1">
        <f t="array" aca="1" ref="AU405" ca="1">INDIRECT(ADDRESS(CELL("row", INDEX('Drugs properties'!$A:$A, MATCH($D405, 'Drugs properties'!$A:$A, 0), 0)), 7, 4, TRUE, "Drugs properties"))</f>
        <v>0</v>
      </c>
      <c r="AV405" s="98" cm="1">
        <f t="array" aca="1" ref="AV405" ca="1">INDIRECT(ADDRESS(CELL("row", INDEX('Drugs properties'!$A:$A, MATCH($D405, 'Drugs properties'!$A:$A, 0), 0)), 8, 4, TRUE, "Drugs properties"))</f>
        <v>13</v>
      </c>
      <c r="AW405" s="98" cm="1">
        <f t="array" aca="1" ref="AW405" ca="1">INDIRECT(ADDRESS(CELL("row", INDEX('Drugs properties'!$A:$A, MATCH($D405, 'Drugs properties'!$A:$A, 0), 0)), 9, 4, TRUE, "Drugs properties"))</f>
        <v>33</v>
      </c>
      <c r="AX405" s="105" cm="1">
        <f t="array" aca="1" ref="AX405" ca="1">INDIRECT(ADDRESS(CELL("row", INDEX('Drugs properties'!$A:$A, MATCH($D405, 'Drugs properties'!$A:$A, 0), 0)), 11, 4, TRUE, "Drugs properties"))</f>
        <v>22286</v>
      </c>
      <c r="AY405" s="102" cm="1">
        <f t="array" aca="1" ref="AY405" ca="1">INDIRECT(ADDRESS(CELL("row", INDEX('Drugs properties'!$A:$A, MATCH($D405, 'Drugs properties'!$A:$A, 0), 0)), 12, 4, TRUE, "Drugs properties"))</f>
        <v>5674</v>
      </c>
      <c r="AZ405" s="102" cm="1">
        <f t="array" aca="1" ref="AZ405" ca="1">INDIRECT(ADDRESS(CELL("row", INDEX('Drugs properties'!$A:$A, MATCH($D405, 'Drugs properties'!$A:$A, 0), 0)), 13, 4, TRUE, "Drugs properties"))</f>
        <v>43</v>
      </c>
      <c r="BA405" s="109" cm="1">
        <f t="array" aca="1" ref="BA405" ca="1">INDIRECT(ADDRESS(CELL("row", INDEX('Drugs properties'!$A:$A, MATCH($D405, 'Drugs properties'!$A:$A, 0), 0)), 14, 4, TRUE, "Drugs properties"))</f>
        <v>3</v>
      </c>
    </row>
    <row r="406" spans="1:53" s="1" customFormat="1" ht="180" x14ac:dyDescent="0.25">
      <c r="A406" s="15">
        <v>404</v>
      </c>
      <c r="B406" s="89" t="s">
        <v>1875</v>
      </c>
      <c r="C406" s="32">
        <v>20006210</v>
      </c>
      <c r="D406" s="34" t="s">
        <v>1777</v>
      </c>
      <c r="E406" s="90">
        <v>10000</v>
      </c>
      <c r="F406" s="90" t="s">
        <v>3116</v>
      </c>
      <c r="G406" s="90"/>
      <c r="H406" s="90"/>
      <c r="I406" s="90"/>
      <c r="J406" s="90"/>
      <c r="K406" s="90"/>
      <c r="L406" s="90" t="s">
        <v>89</v>
      </c>
      <c r="M406" s="35"/>
      <c r="N406" s="43">
        <v>49</v>
      </c>
      <c r="O406" s="91" t="s">
        <v>100</v>
      </c>
      <c r="P406" s="44" t="s">
        <v>257</v>
      </c>
      <c r="Q406" s="49"/>
      <c r="R406" s="92">
        <v>140</v>
      </c>
      <c r="S406" s="92"/>
      <c r="T406" s="50"/>
      <c r="U406" s="55"/>
      <c r="V406" s="93"/>
      <c r="W406" s="56" t="s">
        <v>1881</v>
      </c>
      <c r="X406" s="61"/>
      <c r="Y406" s="74"/>
      <c r="Z406" s="74"/>
      <c r="AA406" s="74"/>
      <c r="AB406" s="74"/>
      <c r="AC406" s="74" t="s">
        <v>73</v>
      </c>
      <c r="AD406" s="74" t="s">
        <v>73</v>
      </c>
      <c r="AE406" s="74"/>
      <c r="AF406" s="74"/>
      <c r="AG406" s="74"/>
      <c r="AH406" s="74"/>
      <c r="AI406" s="74"/>
      <c r="AJ406" s="62"/>
      <c r="AK406" s="67" t="s">
        <v>1883</v>
      </c>
      <c r="AL406" s="94"/>
      <c r="AM406" s="94"/>
      <c r="AN406" s="68" t="s">
        <v>3501</v>
      </c>
      <c r="AO406" s="72"/>
      <c r="AP406" s="98" t="str" cm="1">
        <f t="array" aca="1" ref="AP406" ca="1">INDIRECT(ADDRESS(CELL("row", INDEX('Drugs properties'!$A:$A, MATCH($D406, 'Drugs properties'!$A:$A, 0), 0)), 2, 4, TRUE, "Drugs properties"))</f>
        <v>CN(C)CCOC(C1=CC=CC=C1)C2=CC=CC=C2</v>
      </c>
      <c r="AQ406" s="98" cm="1">
        <f t="array" aca="1" ref="AQ406" ca="1">INDIRECT(ADDRESS(CELL("row", INDEX('Drugs properties'!$A:$A, MATCH($D406, 'Drugs properties'!$A:$A, 0), 0)), 3, 4, TRUE, "Drugs properties"))</f>
        <v>255.35</v>
      </c>
      <c r="AR406" s="98" cm="1">
        <f t="array" aca="1" ref="AR406" ca="1">INDIRECT(ADDRESS(CELL("row", INDEX('Drugs properties'!$A:$A, MATCH($D406, 'Drugs properties'!$A:$A, 0), 0)), 4, 4, TRUE, "Drugs properties"))</f>
        <v>12.47</v>
      </c>
      <c r="AS406" s="98" cm="1">
        <f t="array" aca="1" ref="AS406" ca="1">INDIRECT(ADDRESS(CELL("row", INDEX('Drugs properties'!$A:$A, MATCH($D406, 'Drugs properties'!$A:$A, 0), 0)), 5, 4, TRUE, "Drugs properties"))</f>
        <v>3.22</v>
      </c>
      <c r="AT406" s="98" cm="1">
        <f t="array" aca="1" ref="AT406" ca="1">INDIRECT(ADDRESS(CELL("row", INDEX('Drugs properties'!$A:$A, MATCH($D406, 'Drugs properties'!$A:$A, 0), 0)), 6, 4, TRUE, "Drugs properties"))</f>
        <v>2</v>
      </c>
      <c r="AU406" s="98" cm="1">
        <f t="array" aca="1" ref="AU406" ca="1">INDIRECT(ADDRESS(CELL("row", INDEX('Drugs properties'!$A:$A, MATCH($D406, 'Drugs properties'!$A:$A, 0), 0)), 7, 4, TRUE, "Drugs properties"))</f>
        <v>0</v>
      </c>
      <c r="AV406" s="98" cm="1">
        <f t="array" aca="1" ref="AV406" ca="1">INDIRECT(ADDRESS(CELL("row", INDEX('Drugs properties'!$A:$A, MATCH($D406, 'Drugs properties'!$A:$A, 0), 0)), 8, 4, TRUE, "Drugs properties"))</f>
        <v>6</v>
      </c>
      <c r="AW406" s="98" cm="1">
        <f t="array" aca="1" ref="AW406" ca="1">INDIRECT(ADDRESS(CELL("row", INDEX('Drugs properties'!$A:$A, MATCH($D406, 'Drugs properties'!$A:$A, 0), 0)), 9, 4, TRUE, "Drugs properties"))</f>
        <v>19</v>
      </c>
      <c r="AX406" s="105" cm="1">
        <f t="array" aca="1" ref="AX406" ca="1">INDIRECT(ADDRESS(CELL("row", INDEX('Drugs properties'!$A:$A, MATCH($D406, 'Drugs properties'!$A:$A, 0), 0)), 11, 4, TRUE, "Drugs properties"))</f>
        <v>11112</v>
      </c>
      <c r="AY406" s="102" cm="1">
        <f t="array" aca="1" ref="AY406" ca="1">INDIRECT(ADDRESS(CELL("row", INDEX('Drugs properties'!$A:$A, MATCH($D406, 'Drugs properties'!$A:$A, 0), 0)), 12, 4, TRUE, "Drugs properties"))</f>
        <v>2063</v>
      </c>
      <c r="AZ406" s="102" cm="1">
        <f t="array" aca="1" ref="AZ406" ca="1">INDIRECT(ADDRESS(CELL("row", INDEX('Drugs properties'!$A:$A, MATCH($D406, 'Drugs properties'!$A:$A, 0), 0)), 13, 4, TRUE, "Drugs properties"))</f>
        <v>64</v>
      </c>
      <c r="BA406" s="109" cm="1">
        <f t="array" aca="1" ref="BA406" ca="1">INDIRECT(ADDRESS(CELL("row", INDEX('Drugs properties'!$A:$A, MATCH($D406, 'Drugs properties'!$A:$A, 0), 0)), 14, 4, TRUE, "Drugs properties"))</f>
        <v>6</v>
      </c>
    </row>
    <row r="407" spans="1:53" s="1" customFormat="1" ht="60" x14ac:dyDescent="0.25">
      <c r="A407" s="15">
        <v>405</v>
      </c>
      <c r="B407" s="89" t="s">
        <v>1875</v>
      </c>
      <c r="C407" s="32">
        <v>20006210</v>
      </c>
      <c r="D407" s="34" t="s">
        <v>53</v>
      </c>
      <c r="E407" s="90"/>
      <c r="F407" s="90" t="s">
        <v>3116</v>
      </c>
      <c r="G407" s="90"/>
      <c r="H407" s="90" t="s">
        <v>324</v>
      </c>
      <c r="I407" s="90"/>
      <c r="J407" s="90"/>
      <c r="K407" s="90"/>
      <c r="L407" s="90" t="s">
        <v>89</v>
      </c>
      <c r="M407" s="35" t="s">
        <v>89</v>
      </c>
      <c r="N407" s="43">
        <v>36</v>
      </c>
      <c r="O407" s="91" t="s">
        <v>96</v>
      </c>
      <c r="P407" s="44" t="s">
        <v>257</v>
      </c>
      <c r="Q407" s="49" t="s">
        <v>1886</v>
      </c>
      <c r="R407" s="92">
        <v>41</v>
      </c>
      <c r="S407" s="92"/>
      <c r="T407" s="50"/>
      <c r="U407" s="55" t="s">
        <v>1884</v>
      </c>
      <c r="V407" s="93"/>
      <c r="W407" s="56" t="s">
        <v>1885</v>
      </c>
      <c r="X407" s="61"/>
      <c r="Y407" s="74"/>
      <c r="Z407" s="74"/>
      <c r="AA407" s="74"/>
      <c r="AB407" s="74"/>
      <c r="AC407" s="74"/>
      <c r="AD407" s="74"/>
      <c r="AE407" s="74"/>
      <c r="AF407" s="74"/>
      <c r="AG407" s="74"/>
      <c r="AH407" s="74"/>
      <c r="AI407" s="74"/>
      <c r="AJ407" s="62"/>
      <c r="AK407" s="67" t="s">
        <v>1887</v>
      </c>
      <c r="AL407" s="94"/>
      <c r="AM407" s="94"/>
      <c r="AN407" s="68" t="s">
        <v>1888</v>
      </c>
      <c r="AO407" s="72"/>
      <c r="AP407" s="98" t="str" cm="1">
        <f t="array" aca="1" ref="AP407" ca="1">INDIRECT(ADDRESS(CELL("row", INDEX('Drugs properties'!$A:$A, MATCH($D407, 'Drugs properties'!$A:$A, 0), 0)), 2, 4, TRUE, "Drugs properties"))</f>
        <v>CC(C)NCC(C1=CC=C(C=C1)NS(=O)(=O)C)O</v>
      </c>
      <c r="AQ407" s="98" cm="1">
        <f t="array" aca="1" ref="AQ407" ca="1">INDIRECT(ADDRESS(CELL("row", INDEX('Drugs properties'!$A:$A, MATCH($D407, 'Drugs properties'!$A:$A, 0), 0)), 3, 4, TRUE, "Drugs properties"))</f>
        <v>272.36</v>
      </c>
      <c r="AR407" s="98" cm="1">
        <f t="array" aca="1" ref="AR407" ca="1">INDIRECT(ADDRESS(CELL("row", INDEX('Drugs properties'!$A:$A, MATCH($D407, 'Drugs properties'!$A:$A, 0), 0)), 4, 4, TRUE, "Drugs properties"))</f>
        <v>86.81</v>
      </c>
      <c r="AS407" s="98" cm="1">
        <f t="array" aca="1" ref="AS407" ca="1">INDIRECT(ADDRESS(CELL("row", INDEX('Drugs properties'!$A:$A, MATCH($D407, 'Drugs properties'!$A:$A, 0), 0)), 5, 4, TRUE, "Drugs properties"))</f>
        <v>1.03</v>
      </c>
      <c r="AT407" s="98" cm="1">
        <f t="array" aca="1" ref="AT407" ca="1">INDIRECT(ADDRESS(CELL("row", INDEX('Drugs properties'!$A:$A, MATCH($D407, 'Drugs properties'!$A:$A, 0), 0)), 6, 4, TRUE, "Drugs properties"))</f>
        <v>4</v>
      </c>
      <c r="AU407" s="98" cm="1">
        <f t="array" aca="1" ref="AU407" ca="1">INDIRECT(ADDRESS(CELL("row", INDEX('Drugs properties'!$A:$A, MATCH($D407, 'Drugs properties'!$A:$A, 0), 0)), 7, 4, TRUE, "Drugs properties"))</f>
        <v>3</v>
      </c>
      <c r="AV407" s="98" cm="1">
        <f t="array" aca="1" ref="AV407" ca="1">INDIRECT(ADDRESS(CELL("row", INDEX('Drugs properties'!$A:$A, MATCH($D407, 'Drugs properties'!$A:$A, 0), 0)), 8, 4, TRUE, "Drugs properties"))</f>
        <v>6</v>
      </c>
      <c r="AW407" s="98" cm="1">
        <f t="array" aca="1" ref="AW407" ca="1">INDIRECT(ADDRESS(CELL("row", INDEX('Drugs properties'!$A:$A, MATCH($D407, 'Drugs properties'!$A:$A, 0), 0)), 9, 4, TRUE, "Drugs properties"))</f>
        <v>18</v>
      </c>
      <c r="AX407" s="105" cm="1">
        <f t="array" aca="1" ref="AX407" ca="1">INDIRECT(ADDRESS(CELL("row", INDEX('Drugs properties'!$A:$A, MATCH($D407, 'Drugs properties'!$A:$A, 0), 0)), 11, 4, TRUE, "Drugs properties"))</f>
        <v>4950</v>
      </c>
      <c r="AY407" s="102" cm="1">
        <f t="array" aca="1" ref="AY407" ca="1">INDIRECT(ADDRESS(CELL("row", INDEX('Drugs properties'!$A:$A, MATCH($D407, 'Drugs properties'!$A:$A, 0), 0)), 12, 4, TRUE, "Drugs properties"))</f>
        <v>2201</v>
      </c>
      <c r="AZ407" s="102" cm="1">
        <f t="array" aca="1" ref="AZ407" ca="1">INDIRECT(ADDRESS(CELL("row", INDEX('Drugs properties'!$A:$A, MATCH($D407, 'Drugs properties'!$A:$A, 0), 0)), 13, 4, TRUE, "Drugs properties"))</f>
        <v>357</v>
      </c>
      <c r="BA407" s="109" cm="1">
        <f t="array" aca="1" ref="BA407" ca="1">INDIRECT(ADDRESS(CELL("row", INDEX('Drugs properties'!$A:$A, MATCH($D407, 'Drugs properties'!$A:$A, 0), 0)), 14, 4, TRUE, "Drugs properties"))</f>
        <v>34</v>
      </c>
    </row>
    <row r="408" spans="1:53" s="1" customFormat="1" ht="135" x14ac:dyDescent="0.25">
      <c r="A408" s="15">
        <v>406</v>
      </c>
      <c r="B408" s="89" t="s">
        <v>1889</v>
      </c>
      <c r="C408" s="32">
        <v>18651388</v>
      </c>
      <c r="D408" s="34" t="s">
        <v>333</v>
      </c>
      <c r="E408" s="90">
        <v>400</v>
      </c>
      <c r="F408" s="90"/>
      <c r="G408" s="90" t="s">
        <v>26</v>
      </c>
      <c r="H408" s="90" t="s">
        <v>1890</v>
      </c>
      <c r="I408" s="90"/>
      <c r="J408" s="90"/>
      <c r="K408" s="90"/>
      <c r="L408" s="90"/>
      <c r="M408" s="35"/>
      <c r="N408" s="43">
        <v>74</v>
      </c>
      <c r="O408" s="91" t="s">
        <v>96</v>
      </c>
      <c r="P408" s="44" t="s">
        <v>1892</v>
      </c>
      <c r="Q408" s="49"/>
      <c r="R408" s="92"/>
      <c r="S408" s="92"/>
      <c r="T408" s="50"/>
      <c r="U408" s="55"/>
      <c r="V408" s="93"/>
      <c r="W408" s="56">
        <v>618</v>
      </c>
      <c r="X408" s="61"/>
      <c r="Y408" s="74"/>
      <c r="Z408" s="74"/>
      <c r="AA408" s="74"/>
      <c r="AB408" s="74"/>
      <c r="AC408" s="74">
        <v>4.3</v>
      </c>
      <c r="AD408" s="74">
        <v>0.6</v>
      </c>
      <c r="AE408" s="74"/>
      <c r="AF408" s="74"/>
      <c r="AG408" s="74"/>
      <c r="AH408" s="74"/>
      <c r="AI408" s="74"/>
      <c r="AJ408" s="62"/>
      <c r="AK408" s="67" t="s">
        <v>1894</v>
      </c>
      <c r="AL408" s="94"/>
      <c r="AM408" s="95" t="s">
        <v>1893</v>
      </c>
      <c r="AN408" s="68" t="s">
        <v>1895</v>
      </c>
      <c r="AO408" s="72" t="s">
        <v>1891</v>
      </c>
      <c r="AP408" s="98" t="str" cm="1">
        <f t="array" aca="1" ref="AP408" ca="1">INDIRECT(ADDRESS(CELL("row", INDEX('Drugs properties'!$A:$A, MATCH($D408, 'Drugs properties'!$A:$A, 0), 0)), 2, 4, TRUE, "Drugs properties"))</f>
        <v>COC1=C2C(=CC(=C1N3CC4CCCNC4C3)F)C(=O)C(=CN2C5CC5)C(=O)O</v>
      </c>
      <c r="AQ408" s="98" cm="1">
        <f t="array" aca="1" ref="AQ408" ca="1">INDIRECT(ADDRESS(CELL("row", INDEX('Drugs properties'!$A:$A, MATCH($D408, 'Drugs properties'!$A:$A, 0), 0)), 3, 4, TRUE, "Drugs properties"))</f>
        <v>401.43</v>
      </c>
      <c r="AR408" s="98" cm="1">
        <f t="array" aca="1" ref="AR408" ca="1">INDIRECT(ADDRESS(CELL("row", INDEX('Drugs properties'!$A:$A, MATCH($D408, 'Drugs properties'!$A:$A, 0), 0)), 4, 4, TRUE, "Drugs properties"))</f>
        <v>83.8</v>
      </c>
      <c r="AS408" s="98" cm="1">
        <f t="array" aca="1" ref="AS408" ca="1">INDIRECT(ADDRESS(CELL("row", INDEX('Drugs properties'!$A:$A, MATCH($D408, 'Drugs properties'!$A:$A, 0), 0)), 5, 4, TRUE, "Drugs properties"))</f>
        <v>1.8</v>
      </c>
      <c r="AT408" s="98" cm="1">
        <f t="array" aca="1" ref="AT408" ca="1">INDIRECT(ADDRESS(CELL("row", INDEX('Drugs properties'!$A:$A, MATCH($D408, 'Drugs properties'!$A:$A, 0), 0)), 6, 4, TRUE, "Drugs properties"))</f>
        <v>6</v>
      </c>
      <c r="AU408" s="98" cm="1">
        <f t="array" aca="1" ref="AU408" ca="1">INDIRECT(ADDRESS(CELL("row", INDEX('Drugs properties'!$A:$A, MATCH($D408, 'Drugs properties'!$A:$A, 0), 0)), 7, 4, TRUE, "Drugs properties"))</f>
        <v>2</v>
      </c>
      <c r="AV408" s="98" cm="1">
        <f t="array" aca="1" ref="AV408" ca="1">INDIRECT(ADDRESS(CELL("row", INDEX('Drugs properties'!$A:$A, MATCH($D408, 'Drugs properties'!$A:$A, 0), 0)), 8, 4, TRUE, "Drugs properties"))</f>
        <v>4</v>
      </c>
      <c r="AW408" s="98" cm="1">
        <f t="array" aca="1" ref="AW408" ca="1">INDIRECT(ADDRESS(CELL("row", INDEX('Drugs properties'!$A:$A, MATCH($D408, 'Drugs properties'!$A:$A, 0), 0)), 9, 4, TRUE, "Drugs properties"))</f>
        <v>29</v>
      </c>
      <c r="AX408" s="105" cm="1">
        <f t="array" aca="1" ref="AX408" ca="1">INDIRECT(ADDRESS(CELL("row", INDEX('Drugs properties'!$A:$A, MATCH($D408, 'Drugs properties'!$A:$A, 0), 0)), 11, 4, TRUE, "Drugs properties"))</f>
        <v>23663</v>
      </c>
      <c r="AY408" s="102" cm="1">
        <f t="array" aca="1" ref="AY408" ca="1">INDIRECT(ADDRESS(CELL("row", INDEX('Drugs properties'!$A:$A, MATCH($D408, 'Drugs properties'!$A:$A, 0), 0)), 12, 4, TRUE, "Drugs properties"))</f>
        <v>2603</v>
      </c>
      <c r="AZ408" s="102" cm="1">
        <f t="array" aca="1" ref="AZ408" ca="1">INDIRECT(ADDRESS(CELL("row", INDEX('Drugs properties'!$A:$A, MATCH($D408, 'Drugs properties'!$A:$A, 0), 0)), 13, 4, TRUE, "Drugs properties"))</f>
        <v>194</v>
      </c>
      <c r="BA408" s="109" cm="1">
        <f t="array" aca="1" ref="BA408" ca="1">INDIRECT(ADDRESS(CELL("row", INDEX('Drugs properties'!$A:$A, MATCH($D408, 'Drugs properties'!$A:$A, 0), 0)), 14, 4, TRUE, "Drugs properties"))</f>
        <v>22</v>
      </c>
    </row>
    <row r="409" spans="1:53" s="1" customFormat="1" ht="195" x14ac:dyDescent="0.25">
      <c r="A409" s="15">
        <v>407</v>
      </c>
      <c r="B409" s="89" t="s">
        <v>1896</v>
      </c>
      <c r="C409" s="32">
        <v>8792191</v>
      </c>
      <c r="D409" s="34" t="s">
        <v>187</v>
      </c>
      <c r="E409" s="90" t="s">
        <v>911</v>
      </c>
      <c r="F409" s="90"/>
      <c r="G409" s="90"/>
      <c r="H409" s="90" t="s">
        <v>1897</v>
      </c>
      <c r="I409" s="90" t="s">
        <v>911</v>
      </c>
      <c r="J409" s="90"/>
      <c r="K409" s="90"/>
      <c r="L409" s="90"/>
      <c r="M409" s="35"/>
      <c r="N409" s="43">
        <v>30</v>
      </c>
      <c r="O409" s="91" t="s">
        <v>100</v>
      </c>
      <c r="P409" s="44"/>
      <c r="Q409" s="49"/>
      <c r="R409" s="92"/>
      <c r="S409" s="92"/>
      <c r="T409" s="50"/>
      <c r="U409" s="55"/>
      <c r="V409" s="93"/>
      <c r="W409" s="56">
        <v>700</v>
      </c>
      <c r="X409" s="61"/>
      <c r="Y409" s="74"/>
      <c r="Z409" s="74"/>
      <c r="AA409" s="74"/>
      <c r="AB409" s="74"/>
      <c r="AC409" s="74"/>
      <c r="AD409" s="74"/>
      <c r="AE409" s="74"/>
      <c r="AF409" s="74"/>
      <c r="AG409" s="74"/>
      <c r="AH409" s="74"/>
      <c r="AI409" s="74"/>
      <c r="AJ409" s="62"/>
      <c r="AK409" s="67" t="s">
        <v>1898</v>
      </c>
      <c r="AL409" s="94"/>
      <c r="AM409" s="95" t="s">
        <v>248</v>
      </c>
      <c r="AN409" s="68" t="s">
        <v>1899</v>
      </c>
      <c r="AO409" s="72"/>
      <c r="AP409" s="98" t="str" cm="1">
        <f t="array" aca="1" ref="AP409" ca="1">INDIRECT(ADDRESS(CELL("row", INDEX('Drugs properties'!$A:$A, MATCH($D409, 'Drugs properties'!$A:$A, 0), 0)), 2, 4, TRUE, "Drugs properties"))</f>
        <v>COC1=CC=C(C=C1)CCN2CCC(CC2)NC3=NC4=CC=CC=C4N3CC5=CC=C(C=C5)F</v>
      </c>
      <c r="AQ409" s="98" cm="1">
        <f t="array" aca="1" ref="AQ409" ca="1">INDIRECT(ADDRESS(CELL("row", INDEX('Drugs properties'!$A:$A, MATCH($D409, 'Drugs properties'!$A:$A, 0), 0)), 3, 4, TRUE, "Drugs properties"))</f>
        <v>458.57</v>
      </c>
      <c r="AR409" s="98" cm="1">
        <f t="array" aca="1" ref="AR409" ca="1">INDIRECT(ADDRESS(CELL("row", INDEX('Drugs properties'!$A:$A, MATCH($D409, 'Drugs properties'!$A:$A, 0), 0)), 4, 4, TRUE, "Drugs properties"))</f>
        <v>42.32</v>
      </c>
      <c r="AS409" s="98" cm="1">
        <f t="array" aca="1" ref="AS409" ca="1">INDIRECT(ADDRESS(CELL("row", INDEX('Drugs properties'!$A:$A, MATCH($D409, 'Drugs properties'!$A:$A, 0), 0)), 5, 4, TRUE, "Drugs properties"))</f>
        <v>5</v>
      </c>
      <c r="AT409" s="98" cm="1">
        <f t="array" aca="1" ref="AT409" ca="1">INDIRECT(ADDRESS(CELL("row", INDEX('Drugs properties'!$A:$A, MATCH($D409, 'Drugs properties'!$A:$A, 0), 0)), 6, 4, TRUE, "Drugs properties"))</f>
        <v>4</v>
      </c>
      <c r="AU409" s="98" cm="1">
        <f t="array" aca="1" ref="AU409" ca="1">INDIRECT(ADDRESS(CELL("row", INDEX('Drugs properties'!$A:$A, MATCH($D409, 'Drugs properties'!$A:$A, 0), 0)), 7, 4, TRUE, "Drugs properties"))</f>
        <v>1</v>
      </c>
      <c r="AV409" s="98" cm="1">
        <f t="array" aca="1" ref="AV409" ca="1">INDIRECT(ADDRESS(CELL("row", INDEX('Drugs properties'!$A:$A, MATCH($D409, 'Drugs properties'!$A:$A, 0), 0)), 8, 4, TRUE, "Drugs properties"))</f>
        <v>8</v>
      </c>
      <c r="AW409" s="98" cm="1">
        <f t="array" aca="1" ref="AW409" ca="1">INDIRECT(ADDRESS(CELL("row", INDEX('Drugs properties'!$A:$A, MATCH($D409, 'Drugs properties'!$A:$A, 0), 0)), 9, 4, TRUE, "Drugs properties"))</f>
        <v>34</v>
      </c>
      <c r="AX409" s="105" cm="1">
        <f t="array" aca="1" ref="AX409" ca="1">INDIRECT(ADDRESS(CELL("row", INDEX('Drugs properties'!$A:$A, MATCH($D409, 'Drugs properties'!$A:$A, 0), 0)), 11, 4, TRUE, "Drugs properties"))</f>
        <v>1786</v>
      </c>
      <c r="AY409" s="102" cm="1">
        <f t="array" aca="1" ref="AY409" ca="1">INDIRECT(ADDRESS(CELL("row", INDEX('Drugs properties'!$A:$A, MATCH($D409, 'Drugs properties'!$A:$A, 0), 0)), 12, 4, TRUE, "Drugs properties"))</f>
        <v>363</v>
      </c>
      <c r="AZ409" s="102" cm="1">
        <f t="array" aca="1" ref="AZ409" ca="1">INDIRECT(ADDRESS(CELL("row", INDEX('Drugs properties'!$A:$A, MATCH($D409, 'Drugs properties'!$A:$A, 0), 0)), 13, 4, TRUE, "Drugs properties"))</f>
        <v>21</v>
      </c>
      <c r="BA409" s="109" cm="1">
        <f t="array" aca="1" ref="BA409" ca="1">INDIRECT(ADDRESS(CELL("row", INDEX('Drugs properties'!$A:$A, MATCH($D409, 'Drugs properties'!$A:$A, 0), 0)), 14, 4, TRUE, "Drugs properties"))</f>
        <v>2</v>
      </c>
    </row>
    <row r="410" spans="1:53" s="1" customFormat="1" ht="409.5" x14ac:dyDescent="0.25">
      <c r="A410" s="15">
        <v>408</v>
      </c>
      <c r="B410" s="89" t="s">
        <v>1900</v>
      </c>
      <c r="C410" s="32">
        <v>8173153</v>
      </c>
      <c r="D410" s="34" t="s">
        <v>159</v>
      </c>
      <c r="E410" s="90">
        <v>120</v>
      </c>
      <c r="F410" s="90" t="s">
        <v>1578</v>
      </c>
      <c r="G410" s="90"/>
      <c r="H410" s="90" t="s">
        <v>1897</v>
      </c>
      <c r="I410" s="90">
        <v>1000</v>
      </c>
      <c r="J410" s="90" t="s">
        <v>3246</v>
      </c>
      <c r="K410" s="90"/>
      <c r="L410" s="90"/>
      <c r="M410" s="35"/>
      <c r="N410" s="43">
        <v>18</v>
      </c>
      <c r="O410" s="91" t="s">
        <v>100</v>
      </c>
      <c r="P410" s="44" t="s">
        <v>1901</v>
      </c>
      <c r="Q410" s="49"/>
      <c r="R410" s="92"/>
      <c r="S410" s="92"/>
      <c r="T410" s="50"/>
      <c r="U410" s="55"/>
      <c r="V410" s="93"/>
      <c r="W410" s="56">
        <v>630</v>
      </c>
      <c r="X410" s="61"/>
      <c r="Y410" s="74"/>
      <c r="Z410" s="74"/>
      <c r="AA410" s="74"/>
      <c r="AB410" s="74"/>
      <c r="AC410" s="74"/>
      <c r="AD410" s="74"/>
      <c r="AE410" s="74"/>
      <c r="AF410" s="74"/>
      <c r="AG410" s="74"/>
      <c r="AH410" s="74"/>
      <c r="AI410" s="74"/>
      <c r="AJ410" s="62"/>
      <c r="AK410" s="67" t="s">
        <v>1902</v>
      </c>
      <c r="AL410" s="94"/>
      <c r="AM410" s="94"/>
      <c r="AN410" s="68" t="s">
        <v>3494</v>
      </c>
      <c r="AO410" s="72" t="s">
        <v>1903</v>
      </c>
      <c r="AP410" s="98" t="str" cm="1">
        <f t="array" aca="1" ref="AP410" ca="1">INDIRECT(ADDRESS(CELL("row", INDEX('Drugs properties'!$A:$A, MATCH($D410, 'Drugs properties'!$A:$A, 0), 0)), 2, 4, TRUE, "Drugs properties"))</f>
        <v>CC(C)(C)C1=CC=C(C=C1)C(CCCN2CCC(CC2)C(C3=CC=CC=C3)(C4=CC=CC=C4)O)O</v>
      </c>
      <c r="AQ410" s="98" cm="1">
        <f t="array" aca="1" ref="AQ410" ca="1">INDIRECT(ADDRESS(CELL("row", INDEX('Drugs properties'!$A:$A, MATCH($D410, 'Drugs properties'!$A:$A, 0), 0)), 3, 4, TRUE, "Drugs properties"))</f>
        <v>471.67</v>
      </c>
      <c r="AR410" s="98" cm="1">
        <f t="array" aca="1" ref="AR410" ca="1">INDIRECT(ADDRESS(CELL("row", INDEX('Drugs properties'!$A:$A, MATCH($D410, 'Drugs properties'!$A:$A, 0), 0)), 4, 4, TRUE, "Drugs properties"))</f>
        <v>43.7</v>
      </c>
      <c r="AS410" s="98" cm="1">
        <f t="array" aca="1" ref="AS410" ca="1">INDIRECT(ADDRESS(CELL("row", INDEX('Drugs properties'!$A:$A, MATCH($D410, 'Drugs properties'!$A:$A, 0), 0)), 5, 4, TRUE, "Drugs properties"))</f>
        <v>5.73</v>
      </c>
      <c r="AT410" s="98" cm="1">
        <f t="array" aca="1" ref="AT410" ca="1">INDIRECT(ADDRESS(CELL("row", INDEX('Drugs properties'!$A:$A, MATCH($D410, 'Drugs properties'!$A:$A, 0), 0)), 6, 4, TRUE, "Drugs properties"))</f>
        <v>3</v>
      </c>
      <c r="AU410" s="98" cm="1">
        <f t="array" aca="1" ref="AU410" ca="1">INDIRECT(ADDRESS(CELL("row", INDEX('Drugs properties'!$A:$A, MATCH($D410, 'Drugs properties'!$A:$A, 0), 0)), 7, 4, TRUE, "Drugs properties"))</f>
        <v>2</v>
      </c>
      <c r="AV410" s="98" cm="1">
        <f t="array" aca="1" ref="AV410" ca="1">INDIRECT(ADDRESS(CELL("row", INDEX('Drugs properties'!$A:$A, MATCH($D410, 'Drugs properties'!$A:$A, 0), 0)), 8, 4, TRUE, "Drugs properties"))</f>
        <v>9</v>
      </c>
      <c r="AW410" s="98" cm="1">
        <f t="array" aca="1" ref="AW410" ca="1">INDIRECT(ADDRESS(CELL("row", INDEX('Drugs properties'!$A:$A, MATCH($D410, 'Drugs properties'!$A:$A, 0), 0)), 9, 4, TRUE, "Drugs properties"))</f>
        <v>35</v>
      </c>
      <c r="AX410" s="105" cm="1">
        <f t="array" aca="1" ref="AX410" ca="1">INDIRECT(ADDRESS(CELL("row", INDEX('Drugs properties'!$A:$A, MATCH($D410, 'Drugs properties'!$A:$A, 0), 0)), 11, 4, TRUE, "Drugs properties"))</f>
        <v>6199</v>
      </c>
      <c r="AY410" s="102" cm="1">
        <f t="array" aca="1" ref="AY410" ca="1">INDIRECT(ADDRESS(CELL("row", INDEX('Drugs properties'!$A:$A, MATCH($D410, 'Drugs properties'!$A:$A, 0), 0)), 12, 4, TRUE, "Drugs properties"))</f>
        <v>1859</v>
      </c>
      <c r="AZ410" s="102" cm="1">
        <f t="array" aca="1" ref="AZ410" ca="1">INDIRECT(ADDRESS(CELL("row", INDEX('Drugs properties'!$A:$A, MATCH($D410, 'Drugs properties'!$A:$A, 0), 0)), 13, 4, TRUE, "Drugs properties"))</f>
        <v>58</v>
      </c>
      <c r="BA410" s="109" cm="1">
        <f t="array" aca="1" ref="BA410" ca="1">INDIRECT(ADDRESS(CELL("row", INDEX('Drugs properties'!$A:$A, MATCH($D410, 'Drugs properties'!$A:$A, 0), 0)), 14, 4, TRUE, "Drugs properties"))</f>
        <v>10</v>
      </c>
    </row>
    <row r="411" spans="1:53" s="1" customFormat="1" ht="255" x14ac:dyDescent="0.25">
      <c r="A411" s="15">
        <v>409</v>
      </c>
      <c r="B411" s="15" t="s">
        <v>1904</v>
      </c>
      <c r="C411" s="32">
        <v>32782861</v>
      </c>
      <c r="D411" s="34" t="s">
        <v>44</v>
      </c>
      <c r="E411" s="16"/>
      <c r="F411" s="16" t="s">
        <v>3459</v>
      </c>
      <c r="G411" s="16" t="s">
        <v>1906</v>
      </c>
      <c r="H411" s="16" t="s">
        <v>1907</v>
      </c>
      <c r="I411" s="16" t="s">
        <v>1908</v>
      </c>
      <c r="J411" s="16"/>
      <c r="K411" s="16"/>
      <c r="L411" s="16"/>
      <c r="M411" s="35"/>
      <c r="N411" s="43">
        <v>68</v>
      </c>
      <c r="O411" s="91" t="s">
        <v>96</v>
      </c>
      <c r="P411" s="44" t="s">
        <v>1905</v>
      </c>
      <c r="Q411" s="49"/>
      <c r="R411" s="92"/>
      <c r="S411" s="92"/>
      <c r="T411" s="50"/>
      <c r="U411" s="55"/>
      <c r="V411" s="93"/>
      <c r="W411" s="56">
        <v>601</v>
      </c>
      <c r="X411" s="61">
        <v>641</v>
      </c>
      <c r="Y411" s="74"/>
      <c r="Z411" s="74"/>
      <c r="AA411" s="74"/>
      <c r="AB411" s="74">
        <v>143</v>
      </c>
      <c r="AC411" s="74">
        <v>3.8</v>
      </c>
      <c r="AD411" s="74">
        <v>0.82289999999999996</v>
      </c>
      <c r="AE411" s="74">
        <v>8.5</v>
      </c>
      <c r="AF411" s="74">
        <v>110</v>
      </c>
      <c r="AG411" s="74">
        <v>21</v>
      </c>
      <c r="AH411" s="74"/>
      <c r="AI411" s="74">
        <v>25</v>
      </c>
      <c r="AJ411" s="62">
        <v>1.27</v>
      </c>
      <c r="AK411" s="67" t="s">
        <v>3467</v>
      </c>
      <c r="AL411" s="94"/>
      <c r="AM411" s="94"/>
      <c r="AN411" s="68" t="s">
        <v>3468</v>
      </c>
      <c r="AO411" s="72" t="s">
        <v>3466</v>
      </c>
      <c r="AP411" s="98" t="str" cm="1">
        <f t="array" aca="1" ref="AP411" ca="1">INDIRECT(ADDRESS(CELL("row", INDEX('Drugs properties'!$A:$A, MATCH($D411, 'Drugs properties'!$A:$A, 0), 0)), 2, 4, TRUE, "Drugs properties"))</f>
        <v>CCNC(=O)C1CCCN1C(=O)C(CCCN=C(N)N)NC(=O)C(CC(C)C)NC(=O)C(CC(C)C)NC(=O)C(CC2=CC=C(C=C2)O)NC(=O)C(CO)NC(=O)C(CC3=CNC4=CC=CC=C43)NC(=O)C(CC5=CN=CN5)NC(=O)C6CCC(=O)N6</v>
      </c>
      <c r="AQ411" s="98" cm="1">
        <f t="array" aca="1" ref="AQ411" ca="1">INDIRECT(ADDRESS(CELL("row", INDEX('Drugs properties'!$A:$A, MATCH($D411, 'Drugs properties'!$A:$A, 0), 0)), 3, 4, TRUE, "Drugs properties"))</f>
        <v>1209.4000000000001</v>
      </c>
      <c r="AR411" s="98" cm="1">
        <f t="array" aca="1" ref="AR411" ca="1">INDIRECT(ADDRESS(CELL("row", INDEX('Drugs properties'!$A:$A, MATCH($D411, 'Drugs properties'!$A:$A, 0), 0)), 4, 4, TRUE, "Drugs properties"))</f>
        <v>431.54</v>
      </c>
      <c r="AS411" s="98" cm="1">
        <f t="array" aca="1" ref="AS411" ca="1">INDIRECT(ADDRESS(CELL("row", INDEX('Drugs properties'!$A:$A, MATCH($D411, 'Drugs properties'!$A:$A, 0), 0)), 5, 4, TRUE, "Drugs properties"))</f>
        <v>0.17</v>
      </c>
      <c r="AT411" s="98" cm="1">
        <f t="array" aca="1" ref="AT411" ca="1">INDIRECT(ADDRESS(CELL("row", INDEX('Drugs properties'!$A:$A, MATCH($D411, 'Drugs properties'!$A:$A, 0), 0)), 6, 4, TRUE, "Drugs properties"))</f>
        <v>14</v>
      </c>
      <c r="AU411" s="98" cm="1">
        <f t="array" aca="1" ref="AU411" ca="1">INDIRECT(ADDRESS(CELL("row", INDEX('Drugs properties'!$A:$A, MATCH($D411, 'Drugs properties'!$A:$A, 0), 0)), 7, 4, TRUE, "Drugs properties"))</f>
        <v>15</v>
      </c>
      <c r="AV411" s="98" cm="1">
        <f t="array" aca="1" ref="AV411" ca="1">INDIRECT(ADDRESS(CELL("row", INDEX('Drugs properties'!$A:$A, MATCH($D411, 'Drugs properties'!$A:$A, 0), 0)), 8, 4, TRUE, "Drugs properties"))</f>
        <v>41</v>
      </c>
      <c r="AW411" s="98" cm="1">
        <f t="array" aca="1" ref="AW411" ca="1">INDIRECT(ADDRESS(CELL("row", INDEX('Drugs properties'!$A:$A, MATCH($D411, 'Drugs properties'!$A:$A, 0), 0)), 9, 4, TRUE, "Drugs properties"))</f>
        <v>87</v>
      </c>
      <c r="AX411" s="105" cm="1">
        <f t="array" aca="1" ref="AX411" ca="1">INDIRECT(ADDRESS(CELL("row", INDEX('Drugs properties'!$A:$A, MATCH($D411, 'Drugs properties'!$A:$A, 0), 0)), 11, 4, TRUE, "Drugs properties"))</f>
        <v>54679</v>
      </c>
      <c r="AY411" s="102" cm="1">
        <f t="array" aca="1" ref="AY411" ca="1">INDIRECT(ADDRESS(CELL("row", INDEX('Drugs properties'!$A:$A, MATCH($D411, 'Drugs properties'!$A:$A, 0), 0)), 12, 4, TRUE, "Drugs properties"))</f>
        <v>2510</v>
      </c>
      <c r="AZ411" s="102" cm="1">
        <f t="array" aca="1" ref="AZ411" ca="1">INDIRECT(ADDRESS(CELL("row", INDEX('Drugs properties'!$A:$A, MATCH($D411, 'Drugs properties'!$A:$A, 0), 0)), 13, 4, TRUE, "Drugs properties"))</f>
        <v>26</v>
      </c>
      <c r="BA411" s="109" cm="1">
        <f t="array" aca="1" ref="BA411" ca="1">INDIRECT(ADDRESS(CELL("row", INDEX('Drugs properties'!$A:$A, MATCH($D411, 'Drugs properties'!$A:$A, 0), 0)), 14, 4, TRUE, "Drugs properties"))</f>
        <v>6</v>
      </c>
    </row>
    <row r="412" spans="1:53" s="1" customFormat="1" ht="135" x14ac:dyDescent="0.25">
      <c r="A412" s="15">
        <v>410</v>
      </c>
      <c r="B412" s="89" t="s">
        <v>1909</v>
      </c>
      <c r="C412" s="32">
        <v>2382672</v>
      </c>
      <c r="D412" s="34" t="s">
        <v>1767</v>
      </c>
      <c r="E412" s="90">
        <f>750*4</f>
        <v>3000</v>
      </c>
      <c r="F412" s="90" t="s">
        <v>1912</v>
      </c>
      <c r="G412" s="90"/>
      <c r="H412" s="90"/>
      <c r="I412" s="90"/>
      <c r="J412" s="90"/>
      <c r="K412" s="90"/>
      <c r="L412" s="90"/>
      <c r="M412" s="35"/>
      <c r="N412" s="43">
        <v>76</v>
      </c>
      <c r="O412" s="91" t="s">
        <v>96</v>
      </c>
      <c r="P412" s="44" t="s">
        <v>1910</v>
      </c>
      <c r="Q412" s="49"/>
      <c r="R412" s="92"/>
      <c r="S412" s="92"/>
      <c r="T412" s="50"/>
      <c r="U412" s="55"/>
      <c r="V412" s="93"/>
      <c r="W412" s="56"/>
      <c r="X412" s="61"/>
      <c r="Y412" s="74"/>
      <c r="Z412" s="74">
        <f>2.1*1000</f>
        <v>2100</v>
      </c>
      <c r="AA412" s="74" t="s">
        <v>3424</v>
      </c>
      <c r="AB412" s="74">
        <v>142</v>
      </c>
      <c r="AC412" s="74">
        <v>4.2</v>
      </c>
      <c r="AD412" s="74">
        <v>0.9052</v>
      </c>
      <c r="AE412" s="74">
        <v>8.6</v>
      </c>
      <c r="AF412" s="74">
        <v>108</v>
      </c>
      <c r="AG412" s="74"/>
      <c r="AH412" s="74"/>
      <c r="AI412" s="74" t="s">
        <v>73</v>
      </c>
      <c r="AJ412" s="62" t="s">
        <v>73</v>
      </c>
      <c r="AK412" s="67" t="s">
        <v>1914</v>
      </c>
      <c r="AL412" s="94"/>
      <c r="AM412" s="94"/>
      <c r="AN412" s="68" t="s">
        <v>1913</v>
      </c>
      <c r="AO412" s="72" t="s">
        <v>1911</v>
      </c>
      <c r="AP412" s="98" t="str" cm="1">
        <f t="array" aca="1" ref="AP412" ca="1">INDIRECT(ADDRESS(CELL("row", INDEX('Drugs properties'!$A:$A, MATCH($D412, 'Drugs properties'!$A:$A, 0), 0)), 2, 4, TRUE, "Drugs properties"))</f>
        <v>CCN(CC)CCNC(=O)C1=CC=C(C=C1)N</v>
      </c>
      <c r="AQ412" s="98" cm="1">
        <f t="array" aca="1" ref="AQ412" ca="1">INDIRECT(ADDRESS(CELL("row", INDEX('Drugs properties'!$A:$A, MATCH($D412, 'Drugs properties'!$A:$A, 0), 0)), 3, 4, TRUE, "Drugs properties"))</f>
        <v>235.33</v>
      </c>
      <c r="AR412" s="98" cm="1">
        <f t="array" aca="1" ref="AR412" ca="1">INDIRECT(ADDRESS(CELL("row", INDEX('Drugs properties'!$A:$A, MATCH($D412, 'Drugs properties'!$A:$A, 0), 0)), 4, 4, TRUE, "Drugs properties"))</f>
        <v>58.36</v>
      </c>
      <c r="AS412" s="98" cm="1">
        <f t="array" aca="1" ref="AS412" ca="1">INDIRECT(ADDRESS(CELL("row", INDEX('Drugs properties'!$A:$A, MATCH($D412, 'Drugs properties'!$A:$A, 0), 0)), 5, 4, TRUE, "Drugs properties"))</f>
        <v>1.49</v>
      </c>
      <c r="AT412" s="98" cm="1">
        <f t="array" aca="1" ref="AT412" ca="1">INDIRECT(ADDRESS(CELL("row", INDEX('Drugs properties'!$A:$A, MATCH($D412, 'Drugs properties'!$A:$A, 0), 0)), 6, 4, TRUE, "Drugs properties"))</f>
        <v>2</v>
      </c>
      <c r="AU412" s="98" cm="1">
        <f t="array" aca="1" ref="AU412" ca="1">INDIRECT(ADDRESS(CELL("row", INDEX('Drugs properties'!$A:$A, MATCH($D412, 'Drugs properties'!$A:$A, 0), 0)), 7, 4, TRUE, "Drugs properties"))</f>
        <v>2</v>
      </c>
      <c r="AV412" s="98" cm="1">
        <f t="array" aca="1" ref="AV412" ca="1">INDIRECT(ADDRESS(CELL("row", INDEX('Drugs properties'!$A:$A, MATCH($D412, 'Drugs properties'!$A:$A, 0), 0)), 8, 4, TRUE, "Drugs properties"))</f>
        <v>7</v>
      </c>
      <c r="AW412" s="98" cm="1">
        <f t="array" aca="1" ref="AW412" ca="1">INDIRECT(ADDRESS(CELL("row", INDEX('Drugs properties'!$A:$A, MATCH($D412, 'Drugs properties'!$A:$A, 0), 0)), 9, 4, TRUE, "Drugs properties"))</f>
        <v>17</v>
      </c>
      <c r="AX412" s="105" cm="1">
        <f t="array" aca="1" ref="AX412" ca="1">INDIRECT(ADDRESS(CELL("row", INDEX('Drugs properties'!$A:$A, MATCH($D412, 'Drugs properties'!$A:$A, 0), 0)), 11, 4, TRUE, "Drugs properties"))</f>
        <v>2042</v>
      </c>
      <c r="AY412" s="102" cm="1">
        <f t="array" aca="1" ref="AY412" ca="1">INDIRECT(ADDRESS(CELL("row", INDEX('Drugs properties'!$A:$A, MATCH($D412, 'Drugs properties'!$A:$A, 0), 0)), 12, 4, TRUE, "Drugs properties"))</f>
        <v>355</v>
      </c>
      <c r="AZ412" s="102" cm="1">
        <f t="array" aca="1" ref="AZ412" ca="1">INDIRECT(ADDRESS(CELL("row", INDEX('Drugs properties'!$A:$A, MATCH($D412, 'Drugs properties'!$A:$A, 0), 0)), 13, 4, TRUE, "Drugs properties"))</f>
        <v>31</v>
      </c>
      <c r="BA412" s="109" cm="1">
        <f t="array" aca="1" ref="BA412" ca="1">INDIRECT(ADDRESS(CELL("row", INDEX('Drugs properties'!$A:$A, MATCH($D412, 'Drugs properties'!$A:$A, 0), 0)), 14, 4, TRUE, "Drugs properties"))</f>
        <v>0</v>
      </c>
    </row>
    <row r="413" spans="1:53" s="1" customFormat="1" ht="105" x14ac:dyDescent="0.25">
      <c r="A413" s="15">
        <v>411</v>
      </c>
      <c r="B413" s="89" t="s">
        <v>1916</v>
      </c>
      <c r="C413" s="32">
        <v>25088875</v>
      </c>
      <c r="D413" s="34" t="s">
        <v>1915</v>
      </c>
      <c r="E413" s="90">
        <v>12</v>
      </c>
      <c r="F413" s="90" t="s">
        <v>3248</v>
      </c>
      <c r="G413" s="90" t="s">
        <v>3247</v>
      </c>
      <c r="H413" s="90" t="s">
        <v>1918</v>
      </c>
      <c r="I413" s="90" t="s">
        <v>1919</v>
      </c>
      <c r="J413" s="90"/>
      <c r="K413" s="90"/>
      <c r="L413" s="90"/>
      <c r="M413" s="35"/>
      <c r="N413" s="43">
        <v>64</v>
      </c>
      <c r="O413" s="91" t="s">
        <v>100</v>
      </c>
      <c r="P413" s="44" t="s">
        <v>1917</v>
      </c>
      <c r="Q413" s="49" t="s">
        <v>1920</v>
      </c>
      <c r="R413" s="92">
        <v>56</v>
      </c>
      <c r="S413" s="92"/>
      <c r="T413" s="50"/>
      <c r="U413" s="55"/>
      <c r="V413" s="93"/>
      <c r="W413" s="56" t="s">
        <v>1922</v>
      </c>
      <c r="X413" s="61"/>
      <c r="Y413" s="74"/>
      <c r="Z413" s="74"/>
      <c r="AA413" s="74"/>
      <c r="AB413" s="74"/>
      <c r="AC413" s="74">
        <v>4.2</v>
      </c>
      <c r="AD413" s="74"/>
      <c r="AE413" s="74"/>
      <c r="AF413" s="74"/>
      <c r="AG413" s="74"/>
      <c r="AH413" s="74"/>
      <c r="AI413" s="74"/>
      <c r="AJ413" s="62"/>
      <c r="AK413" s="67" t="s">
        <v>1371</v>
      </c>
      <c r="AL413" s="94"/>
      <c r="AM413" s="94"/>
      <c r="AN413" s="68"/>
      <c r="AO413" s="72" t="s">
        <v>1921</v>
      </c>
      <c r="AP413" s="100" t="str" cm="1">
        <f t="array" aca="1" ref="AP413" ca="1">INDIRECT(ADDRESS(CELL("row", INDEX('Drugs properties'!$A:$A, MATCH($D413, 'Drugs properties'!$A:$A, 0), 0)), 2, 4, TRUE, "Drugs properties"))</f>
        <v>COC1=C(C=C(C=C1)CC2=NC=CC3=CC(=C(C=C32)OC)OC)OC</v>
      </c>
      <c r="AQ413" s="98" cm="1">
        <f t="array" aca="1" ref="AQ413" ca="1">INDIRECT(ADDRESS(CELL("row", INDEX('Drugs properties'!$A:$A, MATCH($D413, 'Drugs properties'!$A:$A, 0), 0)), 3, 4, TRUE, "Drugs properties"))</f>
        <v>339.39</v>
      </c>
      <c r="AR413" s="98" cm="1">
        <f t="array" aca="1" ref="AR413" ca="1">INDIRECT(ADDRESS(CELL("row", INDEX('Drugs properties'!$A:$A, MATCH($D413, 'Drugs properties'!$A:$A, 0), 0)), 4, 4, TRUE, "Drugs properties"))</f>
        <v>49.81</v>
      </c>
      <c r="AS413" s="98" cm="1">
        <f t="array" aca="1" ref="AS413" ca="1">INDIRECT(ADDRESS(CELL("row", INDEX('Drugs properties'!$A:$A, MATCH($D413, 'Drugs properties'!$A:$A, 0), 0)), 5, 4, TRUE, "Drugs properties"))</f>
        <v>3.32</v>
      </c>
      <c r="AT413" s="98" cm="1">
        <f t="array" aca="1" ref="AT413" ca="1">INDIRECT(ADDRESS(CELL("row", INDEX('Drugs properties'!$A:$A, MATCH($D413, 'Drugs properties'!$A:$A, 0), 0)), 6, 4, TRUE, "Drugs properties"))</f>
        <v>5</v>
      </c>
      <c r="AU413" s="98" cm="1">
        <f t="array" aca="1" ref="AU413" ca="1">INDIRECT(ADDRESS(CELL("row", INDEX('Drugs properties'!$A:$A, MATCH($D413, 'Drugs properties'!$A:$A, 0), 0)), 7, 4, TRUE, "Drugs properties"))</f>
        <v>0</v>
      </c>
      <c r="AV413" s="98" cm="1">
        <f t="array" aca="1" ref="AV413" ca="1">INDIRECT(ADDRESS(CELL("row", INDEX('Drugs properties'!$A:$A, MATCH($D413, 'Drugs properties'!$A:$A, 0), 0)), 8, 4, TRUE, "Drugs properties"))</f>
        <v>6</v>
      </c>
      <c r="AW413" s="98" cm="1">
        <f t="array" aca="1" ref="AW413" ca="1">INDIRECT(ADDRESS(CELL("row", INDEX('Drugs properties'!$A:$A, MATCH($D413, 'Drugs properties'!$A:$A, 0), 0)), 9, 4, TRUE, "Drugs properties"))</f>
        <v>25</v>
      </c>
      <c r="AX413" s="105" cm="1">
        <f t="array" aca="1" ref="AX413" ca="1">INDIRECT(ADDRESS(CELL("row", INDEX('Drugs properties'!$A:$A, MATCH($D413, 'Drugs properties'!$A:$A, 0), 0)), 11, 4, TRUE, "Drugs properties"))</f>
        <v>346</v>
      </c>
      <c r="AY413" s="102" cm="1">
        <f t="array" aca="1" ref="AY413" ca="1">INDIRECT(ADDRESS(CELL("row", INDEX('Drugs properties'!$A:$A, MATCH($D413, 'Drugs properties'!$A:$A, 0), 0)), 12, 4, TRUE, "Drugs properties"))</f>
        <v>64</v>
      </c>
      <c r="AZ413" s="102" cm="1">
        <f t="array" aca="1" ref="AZ413" ca="1">INDIRECT(ADDRESS(CELL("row", INDEX('Drugs properties'!$A:$A, MATCH($D413, 'Drugs properties'!$A:$A, 0), 0)), 13, 4, TRUE, "Drugs properties"))</f>
        <v>3</v>
      </c>
      <c r="BA413" s="109" cm="1">
        <f t="array" aca="1" ref="BA413" ca="1">INDIRECT(ADDRESS(CELL("row", INDEX('Drugs properties'!$A:$A, MATCH($D413, 'Drugs properties'!$A:$A, 0), 0)), 14, 4, TRUE, "Drugs properties"))</f>
        <v>0</v>
      </c>
    </row>
    <row r="414" spans="1:53" s="1" customFormat="1" ht="150" x14ac:dyDescent="0.25">
      <c r="A414" s="15">
        <v>412</v>
      </c>
      <c r="B414" s="89" t="s">
        <v>1923</v>
      </c>
      <c r="C414" s="32">
        <v>22999324</v>
      </c>
      <c r="D414" s="34" t="s">
        <v>1767</v>
      </c>
      <c r="E414" s="90"/>
      <c r="F414" s="90" t="s">
        <v>3249</v>
      </c>
      <c r="G414" s="90" t="s">
        <v>1925</v>
      </c>
      <c r="H414" s="90" t="s">
        <v>1927</v>
      </c>
      <c r="I414" s="90" t="s">
        <v>1928</v>
      </c>
      <c r="J414" s="90"/>
      <c r="K414" s="90" t="s">
        <v>1926</v>
      </c>
      <c r="L414" s="90"/>
      <c r="M414" s="35"/>
      <c r="N414" s="43">
        <v>15</v>
      </c>
      <c r="O414" s="91" t="s">
        <v>96</v>
      </c>
      <c r="P414" s="44" t="s">
        <v>1924</v>
      </c>
      <c r="Q414" s="49"/>
      <c r="R414" s="92"/>
      <c r="S414" s="92"/>
      <c r="T414" s="50"/>
      <c r="U414" s="55"/>
      <c r="V414" s="93"/>
      <c r="W414" s="56" t="s">
        <v>2197</v>
      </c>
      <c r="X414" s="61"/>
      <c r="Y414" s="74"/>
      <c r="Z414" s="74" t="s">
        <v>3431</v>
      </c>
      <c r="AA414" s="74" t="s">
        <v>3424</v>
      </c>
      <c r="AB414" s="74"/>
      <c r="AC414" s="74" t="s">
        <v>73</v>
      </c>
      <c r="AD414" s="74" t="s">
        <v>73</v>
      </c>
      <c r="AE414" s="74" t="s">
        <v>73</v>
      </c>
      <c r="AF414" s="74"/>
      <c r="AG414" s="74"/>
      <c r="AH414" s="74"/>
      <c r="AI414" s="74"/>
      <c r="AJ414" s="62"/>
      <c r="AK414" s="67" t="s">
        <v>1929</v>
      </c>
      <c r="AL414" s="94"/>
      <c r="AM414" s="94"/>
      <c r="AN414" s="68"/>
      <c r="AO414" s="72" t="s">
        <v>1930</v>
      </c>
      <c r="AP414" s="98" t="str" cm="1">
        <f t="array" aca="1" ref="AP414" ca="1">INDIRECT(ADDRESS(CELL("row", INDEX('Drugs properties'!$A:$A, MATCH($D414, 'Drugs properties'!$A:$A, 0), 0)), 2, 4, TRUE, "Drugs properties"))</f>
        <v>CCN(CC)CCNC(=O)C1=CC=C(C=C1)N</v>
      </c>
      <c r="AQ414" s="98" cm="1">
        <f t="array" aca="1" ref="AQ414" ca="1">INDIRECT(ADDRESS(CELL("row", INDEX('Drugs properties'!$A:$A, MATCH($D414, 'Drugs properties'!$A:$A, 0), 0)), 3, 4, TRUE, "Drugs properties"))</f>
        <v>235.33</v>
      </c>
      <c r="AR414" s="98" cm="1">
        <f t="array" aca="1" ref="AR414" ca="1">INDIRECT(ADDRESS(CELL("row", INDEX('Drugs properties'!$A:$A, MATCH($D414, 'Drugs properties'!$A:$A, 0), 0)), 4, 4, TRUE, "Drugs properties"))</f>
        <v>58.36</v>
      </c>
      <c r="AS414" s="98" cm="1">
        <f t="array" aca="1" ref="AS414" ca="1">INDIRECT(ADDRESS(CELL("row", INDEX('Drugs properties'!$A:$A, MATCH($D414, 'Drugs properties'!$A:$A, 0), 0)), 5, 4, TRUE, "Drugs properties"))</f>
        <v>1.49</v>
      </c>
      <c r="AT414" s="98" cm="1">
        <f t="array" aca="1" ref="AT414" ca="1">INDIRECT(ADDRESS(CELL("row", INDEX('Drugs properties'!$A:$A, MATCH($D414, 'Drugs properties'!$A:$A, 0), 0)), 6, 4, TRUE, "Drugs properties"))</f>
        <v>2</v>
      </c>
      <c r="AU414" s="98" cm="1">
        <f t="array" aca="1" ref="AU414" ca="1">INDIRECT(ADDRESS(CELL("row", INDEX('Drugs properties'!$A:$A, MATCH($D414, 'Drugs properties'!$A:$A, 0), 0)), 7, 4, TRUE, "Drugs properties"))</f>
        <v>2</v>
      </c>
      <c r="AV414" s="98" cm="1">
        <f t="array" aca="1" ref="AV414" ca="1">INDIRECT(ADDRESS(CELL("row", INDEX('Drugs properties'!$A:$A, MATCH($D414, 'Drugs properties'!$A:$A, 0), 0)), 8, 4, TRUE, "Drugs properties"))</f>
        <v>7</v>
      </c>
      <c r="AW414" s="98" cm="1">
        <f t="array" aca="1" ref="AW414" ca="1">INDIRECT(ADDRESS(CELL("row", INDEX('Drugs properties'!$A:$A, MATCH($D414, 'Drugs properties'!$A:$A, 0), 0)), 9, 4, TRUE, "Drugs properties"))</f>
        <v>17</v>
      </c>
      <c r="AX414" s="105" cm="1">
        <f t="array" aca="1" ref="AX414" ca="1">INDIRECT(ADDRESS(CELL("row", INDEX('Drugs properties'!$A:$A, MATCH($D414, 'Drugs properties'!$A:$A, 0), 0)), 11, 4, TRUE, "Drugs properties"))</f>
        <v>2042</v>
      </c>
      <c r="AY414" s="102" cm="1">
        <f t="array" aca="1" ref="AY414" ca="1">INDIRECT(ADDRESS(CELL("row", INDEX('Drugs properties'!$A:$A, MATCH($D414, 'Drugs properties'!$A:$A, 0), 0)), 12, 4, TRUE, "Drugs properties"))</f>
        <v>355</v>
      </c>
      <c r="AZ414" s="102" cm="1">
        <f t="array" aca="1" ref="AZ414" ca="1">INDIRECT(ADDRESS(CELL("row", INDEX('Drugs properties'!$A:$A, MATCH($D414, 'Drugs properties'!$A:$A, 0), 0)), 13, 4, TRUE, "Drugs properties"))</f>
        <v>31</v>
      </c>
      <c r="BA414" s="109" cm="1">
        <f t="array" aca="1" ref="BA414" ca="1">INDIRECT(ADDRESS(CELL("row", INDEX('Drugs properties'!$A:$A, MATCH($D414, 'Drugs properties'!$A:$A, 0), 0)), 14, 4, TRUE, "Drugs properties"))</f>
        <v>0</v>
      </c>
    </row>
    <row r="415" spans="1:53" s="1" customFormat="1" ht="210" x14ac:dyDescent="0.25">
      <c r="A415" s="15">
        <v>413</v>
      </c>
      <c r="B415" s="89" t="s">
        <v>1931</v>
      </c>
      <c r="C415" s="32">
        <v>15450994</v>
      </c>
      <c r="D415" s="34" t="s">
        <v>1932</v>
      </c>
      <c r="E415" s="90">
        <v>300</v>
      </c>
      <c r="F415" s="90"/>
      <c r="G415" s="90" t="s">
        <v>19</v>
      </c>
      <c r="H415" s="90" t="s">
        <v>3103</v>
      </c>
      <c r="I415" s="90" t="s">
        <v>3250</v>
      </c>
      <c r="J415" s="90"/>
      <c r="K415" s="90" t="s">
        <v>1934</v>
      </c>
      <c r="L415" s="90"/>
      <c r="M415" s="35"/>
      <c r="N415" s="43">
        <v>83</v>
      </c>
      <c r="O415" s="91" t="s">
        <v>100</v>
      </c>
      <c r="P415" s="44" t="s">
        <v>1933</v>
      </c>
      <c r="Q415" s="49"/>
      <c r="R415" s="92"/>
      <c r="S415" s="92"/>
      <c r="T415" s="50">
        <v>38.1</v>
      </c>
      <c r="U415" s="55"/>
      <c r="V415" s="93">
        <v>640</v>
      </c>
      <c r="W415" s="56">
        <v>560</v>
      </c>
      <c r="X415" s="61"/>
      <c r="Y415" s="74"/>
      <c r="Z415" s="74"/>
      <c r="AA415" s="74"/>
      <c r="AB415" s="74"/>
      <c r="AC415" s="74">
        <v>3.7</v>
      </c>
      <c r="AD415" s="74">
        <v>1.25</v>
      </c>
      <c r="AE415" s="74">
        <v>9.6</v>
      </c>
      <c r="AF415" s="74"/>
      <c r="AG415" s="74"/>
      <c r="AH415" s="74"/>
      <c r="AI415" s="74"/>
      <c r="AJ415" s="62">
        <v>2</v>
      </c>
      <c r="AK415" s="67" t="s">
        <v>1935</v>
      </c>
      <c r="AL415" s="94"/>
      <c r="AM415" s="94" t="s">
        <v>466</v>
      </c>
      <c r="AN415" s="68" t="s">
        <v>1936</v>
      </c>
      <c r="AO415" s="72"/>
      <c r="AP415" s="98" t="str" cm="1">
        <f t="array" aca="1" ref="AP415" ca="1">INDIRECT(ADDRESS(CELL("row", INDEX('Drugs properties'!$A:$A, MATCH($D415, 'Drugs properties'!$A:$A, 0), 0)), 2, 4, TRUE, "Drugs properties"))</f>
        <v>CCC1C(C(C(C(=NOCOCCOC)C(CC(C(C(C(C(C(=O)O1)C)OC2CC(C(C(O2)C)O)(C)OC)C)OC3C(C(CC(O3)C)N(C)C)O)(C)O)C)C)O)(C)O</v>
      </c>
      <c r="AQ415" s="98" cm="1">
        <f t="array" aca="1" ref="AQ415" ca="1">INDIRECT(ADDRESS(CELL("row", INDEX('Drugs properties'!$A:$A, MATCH($D415, 'Drugs properties'!$A:$A, 0), 0)), 3, 4, TRUE, "Drugs properties"))</f>
        <v>837.05</v>
      </c>
      <c r="AR415" s="98" cm="1">
        <f t="array" aca="1" ref="AR415" ca="1">INDIRECT(ADDRESS(CELL("row", INDEX('Drugs properties'!$A:$A, MATCH($D415, 'Drugs properties'!$A:$A, 0), 0)), 4, 4, TRUE, "Drugs properties"))</f>
        <v>216.89</v>
      </c>
      <c r="AS415" s="98" cm="1">
        <f t="array" aca="1" ref="AS415" ca="1">INDIRECT(ADDRESS(CELL("row", INDEX('Drugs properties'!$A:$A, MATCH($D415, 'Drugs properties'!$A:$A, 0), 0)), 5, 4, TRUE, "Drugs properties"))</f>
        <v>2.3199999999999998</v>
      </c>
      <c r="AT415" s="98" cm="1">
        <f t="array" aca="1" ref="AT415" ca="1">INDIRECT(ADDRESS(CELL("row", INDEX('Drugs properties'!$A:$A, MATCH($D415, 'Drugs properties'!$A:$A, 0), 0)), 6, 4, TRUE, "Drugs properties"))</f>
        <v>17</v>
      </c>
      <c r="AU415" s="98" cm="1">
        <f t="array" aca="1" ref="AU415" ca="1">INDIRECT(ADDRESS(CELL("row", INDEX('Drugs properties'!$A:$A, MATCH($D415, 'Drugs properties'!$A:$A, 0), 0)), 7, 4, TRUE, "Drugs properties"))</f>
        <v>5</v>
      </c>
      <c r="AV415" s="98" cm="1">
        <f t="array" aca="1" ref="AV415" ca="1">INDIRECT(ADDRESS(CELL("row", INDEX('Drugs properties'!$A:$A, MATCH($D415, 'Drugs properties'!$A:$A, 0), 0)), 8, 4, TRUE, "Drugs properties"))</f>
        <v>13</v>
      </c>
      <c r="AW415" s="98" cm="1">
        <f t="array" aca="1" ref="AW415" ca="1">INDIRECT(ADDRESS(CELL("row", INDEX('Drugs properties'!$A:$A, MATCH($D415, 'Drugs properties'!$A:$A, 0), 0)), 9, 4, TRUE, "Drugs properties"))</f>
        <v>58</v>
      </c>
      <c r="AX415" s="105" cm="1">
        <f t="array" aca="1" ref="AX415" ca="1">INDIRECT(ADDRESS(CELL("row", INDEX('Drugs properties'!$A:$A, MATCH($D415, 'Drugs properties'!$A:$A, 0), 0)), 11, 4, TRUE, "Drugs properties"))</f>
        <v>661</v>
      </c>
      <c r="AY415" s="102" cm="1">
        <f t="array" aca="1" ref="AY415" ca="1">INDIRECT(ADDRESS(CELL("row", INDEX('Drugs properties'!$A:$A, MATCH($D415, 'Drugs properties'!$A:$A, 0), 0)), 12, 4, TRUE, "Drugs properties"))</f>
        <v>84</v>
      </c>
      <c r="AZ415" s="102" cm="1">
        <f t="array" aca="1" ref="AZ415" ca="1">INDIRECT(ADDRESS(CELL("row", INDEX('Drugs properties'!$A:$A, MATCH($D415, 'Drugs properties'!$A:$A, 0), 0)), 13, 4, TRUE, "Drugs properties"))</f>
        <v>10</v>
      </c>
      <c r="BA415" s="109" cm="1">
        <f t="array" aca="1" ref="BA415" ca="1">INDIRECT(ADDRESS(CELL("row", INDEX('Drugs properties'!$A:$A, MATCH($D415, 'Drugs properties'!$A:$A, 0), 0)), 14, 4, TRUE, "Drugs properties"))</f>
        <v>1</v>
      </c>
    </row>
    <row r="416" spans="1:53" s="1" customFormat="1" ht="60" x14ac:dyDescent="0.25">
      <c r="A416" s="15">
        <v>414</v>
      </c>
      <c r="B416" s="89" t="s">
        <v>1937</v>
      </c>
      <c r="C416" s="32">
        <v>10569314</v>
      </c>
      <c r="D416" s="34" t="s">
        <v>55</v>
      </c>
      <c r="E416" s="90">
        <v>500</v>
      </c>
      <c r="F416" s="90"/>
      <c r="G416" s="90"/>
      <c r="H416" s="90" t="s">
        <v>1939</v>
      </c>
      <c r="I416" s="90"/>
      <c r="J416" s="90"/>
      <c r="K416" s="90" t="s">
        <v>1940</v>
      </c>
      <c r="L416" s="90"/>
      <c r="M416" s="35"/>
      <c r="N416" s="43">
        <v>88</v>
      </c>
      <c r="O416" s="91" t="s">
        <v>100</v>
      </c>
      <c r="P416" s="44" t="s">
        <v>1938</v>
      </c>
      <c r="Q416" s="49"/>
      <c r="R416" s="92"/>
      <c r="S416" s="92"/>
      <c r="T416" s="50"/>
      <c r="U416" s="55"/>
      <c r="V416" s="93"/>
      <c r="W416" s="56" t="s">
        <v>1941</v>
      </c>
      <c r="X416" s="61"/>
      <c r="Y416" s="74"/>
      <c r="Z416" s="74"/>
      <c r="AA416" s="74"/>
      <c r="AB416" s="74"/>
      <c r="AC416" s="74"/>
      <c r="AD416" s="74"/>
      <c r="AE416" s="74"/>
      <c r="AF416" s="74"/>
      <c r="AG416" s="74"/>
      <c r="AH416" s="74"/>
      <c r="AI416" s="74"/>
      <c r="AJ416" s="62"/>
      <c r="AK416" s="67" t="s">
        <v>1942</v>
      </c>
      <c r="AL416" s="94"/>
      <c r="AM416" s="94"/>
      <c r="AN416" s="68" t="s">
        <v>1943</v>
      </c>
      <c r="AO416" s="72"/>
      <c r="AP416" s="98" t="str" cm="1">
        <f t="array" aca="1" ref="AP416" ca="1">INDIRECT(ADDRESS(CELL("row", INDEX('Drugs properties'!$A:$A, MATCH($D416, 'Drugs properties'!$A:$A, 0), 0)), 2, 4, TRUE, "Drugs properties"))</f>
        <v>CC1COC2=C3N1C=C(C(=O)C3=CC(=C2N4CCN(CC4)C)F)C(=O)O</v>
      </c>
      <c r="AQ416" s="98" cm="1">
        <f t="array" aca="1" ref="AQ416" ca="1">INDIRECT(ADDRESS(CELL("row", INDEX('Drugs properties'!$A:$A, MATCH($D416, 'Drugs properties'!$A:$A, 0), 0)), 3, 4, TRUE, "Drugs properties"))</f>
        <v>361.37</v>
      </c>
      <c r="AR416" s="98" cm="1">
        <f t="array" aca="1" ref="AR416" ca="1">INDIRECT(ADDRESS(CELL("row", INDEX('Drugs properties'!$A:$A, MATCH($D416, 'Drugs properties'!$A:$A, 0), 0)), 4, 4, TRUE, "Drugs properties"))</f>
        <v>75.010000000000005</v>
      </c>
      <c r="AS416" s="98" cm="1">
        <f t="array" aca="1" ref="AS416" ca="1">INDIRECT(ADDRESS(CELL("row", INDEX('Drugs properties'!$A:$A, MATCH($D416, 'Drugs properties'!$A:$A, 0), 0)), 5, 4, TRUE, "Drugs properties"))</f>
        <v>1.1499999999999999</v>
      </c>
      <c r="AT416" s="98" cm="1">
        <f t="array" aca="1" ref="AT416" ca="1">INDIRECT(ADDRESS(CELL("row", INDEX('Drugs properties'!$A:$A, MATCH($D416, 'Drugs properties'!$A:$A, 0), 0)), 6, 4, TRUE, "Drugs properties"))</f>
        <v>6</v>
      </c>
      <c r="AU416" s="98" cm="1">
        <f t="array" aca="1" ref="AU416" ca="1">INDIRECT(ADDRESS(CELL("row", INDEX('Drugs properties'!$A:$A, MATCH($D416, 'Drugs properties'!$A:$A, 0), 0)), 7, 4, TRUE, "Drugs properties"))</f>
        <v>1</v>
      </c>
      <c r="AV416" s="98" cm="1">
        <f t="array" aca="1" ref="AV416" ca="1">INDIRECT(ADDRESS(CELL("row", INDEX('Drugs properties'!$A:$A, MATCH($D416, 'Drugs properties'!$A:$A, 0), 0)), 8, 4, TRUE, "Drugs properties"))</f>
        <v>2</v>
      </c>
      <c r="AW416" s="98" cm="1">
        <f t="array" aca="1" ref="AW416" ca="1">INDIRECT(ADDRESS(CELL("row", INDEX('Drugs properties'!$A:$A, MATCH($D416, 'Drugs properties'!$A:$A, 0), 0)), 9, 4, TRUE, "Drugs properties"))</f>
        <v>26</v>
      </c>
      <c r="AX416" s="105" cm="1">
        <f t="array" aca="1" ref="AX416" ca="1">INDIRECT(ADDRESS(CELL("row", INDEX('Drugs properties'!$A:$A, MATCH($D416, 'Drugs properties'!$A:$A, 0), 0)), 11, 4, TRUE, "Drugs properties"))</f>
        <v>49116</v>
      </c>
      <c r="AY416" s="102" cm="1">
        <f t="array" aca="1" ref="AY416" ca="1">INDIRECT(ADDRESS(CELL("row", INDEX('Drugs properties'!$A:$A, MATCH($D416, 'Drugs properties'!$A:$A, 0), 0)), 12, 4, TRUE, "Drugs properties"))</f>
        <v>3472</v>
      </c>
      <c r="AZ416" s="102" cm="1">
        <f t="array" aca="1" ref="AZ416" ca="1">INDIRECT(ADDRESS(CELL("row", INDEX('Drugs properties'!$A:$A, MATCH($D416, 'Drugs properties'!$A:$A, 0), 0)), 13, 4, TRUE, "Drugs properties"))</f>
        <v>300</v>
      </c>
      <c r="BA416" s="109" cm="1">
        <f t="array" aca="1" ref="BA416" ca="1">INDIRECT(ADDRESS(CELL("row", INDEX('Drugs properties'!$A:$A, MATCH($D416, 'Drugs properties'!$A:$A, 0), 0)), 14, 4, TRUE, "Drugs properties"))</f>
        <v>53</v>
      </c>
    </row>
    <row r="417" spans="1:53" s="1" customFormat="1" ht="75" x14ac:dyDescent="0.25">
      <c r="A417" s="15">
        <v>415</v>
      </c>
      <c r="B417" s="89" t="s">
        <v>1944</v>
      </c>
      <c r="C417" s="32">
        <v>15511259</v>
      </c>
      <c r="D417" s="34" t="s">
        <v>468</v>
      </c>
      <c r="E417" s="90" t="s">
        <v>911</v>
      </c>
      <c r="F417" s="90"/>
      <c r="G417" s="90" t="s">
        <v>1925</v>
      </c>
      <c r="H417" s="90" t="s">
        <v>494</v>
      </c>
      <c r="I417" s="90">
        <v>0.125</v>
      </c>
      <c r="J417" s="90"/>
      <c r="K417" s="90" t="s">
        <v>19</v>
      </c>
      <c r="L417" s="90"/>
      <c r="M417" s="35"/>
      <c r="N417" s="43">
        <v>95</v>
      </c>
      <c r="O417" s="91" t="s">
        <v>100</v>
      </c>
      <c r="P417" s="44"/>
      <c r="Q417" s="49" t="s">
        <v>1945</v>
      </c>
      <c r="R417" s="92">
        <v>119</v>
      </c>
      <c r="S417" s="92"/>
      <c r="T417" s="50"/>
      <c r="U417" s="55"/>
      <c r="V417" s="93"/>
      <c r="W417" s="56"/>
      <c r="X417" s="61"/>
      <c r="Y417" s="74"/>
      <c r="Z417" s="74"/>
      <c r="AA417" s="74"/>
      <c r="AB417" s="74">
        <v>165</v>
      </c>
      <c r="AC417" s="74"/>
      <c r="AD417" s="74"/>
      <c r="AE417" s="74"/>
      <c r="AF417" s="74"/>
      <c r="AG417" s="74"/>
      <c r="AH417" s="74"/>
      <c r="AI417" s="74">
        <v>120</v>
      </c>
      <c r="AJ417" s="62">
        <v>1.7</v>
      </c>
      <c r="AK417" s="67" t="s">
        <v>1946</v>
      </c>
      <c r="AL417" s="94"/>
      <c r="AM417" s="94"/>
      <c r="AN417" s="68"/>
      <c r="AO417" s="72" t="s">
        <v>3515</v>
      </c>
      <c r="AP417" s="98" t="str" cm="1">
        <f t="array" aca="1" ref="AP417" ca="1">INDIRECT(ADDRESS(CELL("row", INDEX('Drugs properties'!$A:$A, MATCH($D417, 'Drugs properties'!$A:$A, 0), 0)), 2, 4, TRUE, "Drugs properties"))</f>
        <v>CC1CN(CCN1)C2=C(C=C3C(=C2OC)N(C=C(C3=O)C(=O)O)C4CC4)F</v>
      </c>
      <c r="AQ417" s="98" cm="1">
        <f t="array" aca="1" ref="AQ417" ca="1">INDIRECT(ADDRESS(CELL("row", INDEX('Drugs properties'!$A:$A, MATCH($D417, 'Drugs properties'!$A:$A, 0), 0)), 3, 4, TRUE, "Drugs properties"))</f>
        <v>375.39</v>
      </c>
      <c r="AR417" s="98" cm="1">
        <f t="array" aca="1" ref="AR417" ca="1">INDIRECT(ADDRESS(CELL("row", INDEX('Drugs properties'!$A:$A, MATCH($D417, 'Drugs properties'!$A:$A, 0), 0)), 4, 4, TRUE, "Drugs properties"))</f>
        <v>83.8</v>
      </c>
      <c r="AS417" s="98" cm="1">
        <f t="array" aca="1" ref="AS417" ca="1">INDIRECT(ADDRESS(CELL("row", INDEX('Drugs properties'!$A:$A, MATCH($D417, 'Drugs properties'!$A:$A, 0), 0)), 5, 4, TRUE, "Drugs properties"))</f>
        <v>1.26</v>
      </c>
      <c r="AT417" s="98" cm="1">
        <f t="array" aca="1" ref="AT417" ca="1">INDIRECT(ADDRESS(CELL("row", INDEX('Drugs properties'!$A:$A, MATCH($D417, 'Drugs properties'!$A:$A, 0), 0)), 6, 4, TRUE, "Drugs properties"))</f>
        <v>6</v>
      </c>
      <c r="AU417" s="98" cm="1">
        <f t="array" aca="1" ref="AU417" ca="1">INDIRECT(ADDRESS(CELL("row", INDEX('Drugs properties'!$A:$A, MATCH($D417, 'Drugs properties'!$A:$A, 0), 0)), 7, 4, TRUE, "Drugs properties"))</f>
        <v>2</v>
      </c>
      <c r="AV417" s="98" cm="1">
        <f t="array" aca="1" ref="AV417" ca="1">INDIRECT(ADDRESS(CELL("row", INDEX('Drugs properties'!$A:$A, MATCH($D417, 'Drugs properties'!$A:$A, 0), 0)), 8, 4, TRUE, "Drugs properties"))</f>
        <v>4</v>
      </c>
      <c r="AW417" s="98" cm="1">
        <f t="array" aca="1" ref="AW417" ca="1">INDIRECT(ADDRESS(CELL("row", INDEX('Drugs properties'!$A:$A, MATCH($D417, 'Drugs properties'!$A:$A, 0), 0)), 9, 4, TRUE, "Drugs properties"))</f>
        <v>27</v>
      </c>
      <c r="AX417" s="105" cm="1">
        <f t="array" aca="1" ref="AX417" ca="1">INDIRECT(ADDRESS(CELL("row", INDEX('Drugs properties'!$A:$A, MATCH($D417, 'Drugs properties'!$A:$A, 0), 0)), 11, 4, TRUE, "Drugs properties"))</f>
        <v>4713</v>
      </c>
      <c r="AY417" s="102" cm="1">
        <f t="array" aca="1" ref="AY417" ca="1">INDIRECT(ADDRESS(CELL("row", INDEX('Drugs properties'!$A:$A, MATCH($D417, 'Drugs properties'!$A:$A, 0), 0)), 12, 4, TRUE, "Drugs properties"))</f>
        <v>349</v>
      </c>
      <c r="AZ417" s="102" cm="1">
        <f t="array" aca="1" ref="AZ417" ca="1">INDIRECT(ADDRESS(CELL("row", INDEX('Drugs properties'!$A:$A, MATCH($D417, 'Drugs properties'!$A:$A, 0), 0)), 13, 4, TRUE, "Drugs properties"))</f>
        <v>56</v>
      </c>
      <c r="BA417" s="109" cm="1">
        <f t="array" aca="1" ref="BA417" ca="1">INDIRECT(ADDRESS(CELL("row", INDEX('Drugs properties'!$A:$A, MATCH($D417, 'Drugs properties'!$A:$A, 0), 0)), 14, 4, TRUE, "Drugs properties"))</f>
        <v>5</v>
      </c>
    </row>
    <row r="418" spans="1:53" s="1" customFormat="1" ht="75" x14ac:dyDescent="0.25">
      <c r="A418" s="15">
        <v>416</v>
      </c>
      <c r="B418" s="89" t="s">
        <v>1947</v>
      </c>
      <c r="C418" s="32">
        <v>8250668</v>
      </c>
      <c r="D418" s="34" t="s">
        <v>187</v>
      </c>
      <c r="E418" s="90">
        <v>10</v>
      </c>
      <c r="F418" s="90"/>
      <c r="G418" s="90" t="s">
        <v>19</v>
      </c>
      <c r="H418" s="90" t="s">
        <v>1897</v>
      </c>
      <c r="I418" s="90"/>
      <c r="J418" s="90" t="s">
        <v>3251</v>
      </c>
      <c r="K418" s="90" t="s">
        <v>19</v>
      </c>
      <c r="L418" s="90"/>
      <c r="M418" s="35"/>
      <c r="N418" s="43">
        <v>87</v>
      </c>
      <c r="O418" s="91" t="s">
        <v>100</v>
      </c>
      <c r="P418" s="44" t="s">
        <v>1948</v>
      </c>
      <c r="Q418" s="49"/>
      <c r="R418" s="92"/>
      <c r="S418" s="92"/>
      <c r="T418" s="50"/>
      <c r="U418" s="55" t="s">
        <v>73</v>
      </c>
      <c r="V418" s="93"/>
      <c r="W418" s="56">
        <v>720</v>
      </c>
      <c r="X418" s="61"/>
      <c r="Y418" s="74"/>
      <c r="Z418" s="74"/>
      <c r="AA418" s="74"/>
      <c r="AB418" s="74"/>
      <c r="AC418" s="74">
        <v>3.1</v>
      </c>
      <c r="AD418" s="74">
        <v>1.9</v>
      </c>
      <c r="AE418" s="74"/>
      <c r="AF418" s="74"/>
      <c r="AG418" s="74"/>
      <c r="AH418" s="74"/>
      <c r="AI418" s="74"/>
      <c r="AJ418" s="62"/>
      <c r="AK418" s="67" t="s">
        <v>1949</v>
      </c>
      <c r="AL418" s="94"/>
      <c r="AM418" s="95" t="s">
        <v>1840</v>
      </c>
      <c r="AN418" s="68" t="s">
        <v>1950</v>
      </c>
      <c r="AO418" s="72"/>
      <c r="AP418" s="98" t="str" cm="1">
        <f t="array" aca="1" ref="AP418" ca="1">INDIRECT(ADDRESS(CELL("row", INDEX('Drugs properties'!$A:$A, MATCH($D418, 'Drugs properties'!$A:$A, 0), 0)), 2, 4, TRUE, "Drugs properties"))</f>
        <v>COC1=CC=C(C=C1)CCN2CCC(CC2)NC3=NC4=CC=CC=C4N3CC5=CC=C(C=C5)F</v>
      </c>
      <c r="AQ418" s="98" cm="1">
        <f t="array" aca="1" ref="AQ418" ca="1">INDIRECT(ADDRESS(CELL("row", INDEX('Drugs properties'!$A:$A, MATCH($D418, 'Drugs properties'!$A:$A, 0), 0)), 3, 4, TRUE, "Drugs properties"))</f>
        <v>458.57</v>
      </c>
      <c r="AR418" s="98" cm="1">
        <f t="array" aca="1" ref="AR418" ca="1">INDIRECT(ADDRESS(CELL("row", INDEX('Drugs properties'!$A:$A, MATCH($D418, 'Drugs properties'!$A:$A, 0), 0)), 4, 4, TRUE, "Drugs properties"))</f>
        <v>42.32</v>
      </c>
      <c r="AS418" s="98" cm="1">
        <f t="array" aca="1" ref="AS418" ca="1">INDIRECT(ADDRESS(CELL("row", INDEX('Drugs properties'!$A:$A, MATCH($D418, 'Drugs properties'!$A:$A, 0), 0)), 5, 4, TRUE, "Drugs properties"))</f>
        <v>5</v>
      </c>
      <c r="AT418" s="98" cm="1">
        <f t="array" aca="1" ref="AT418" ca="1">INDIRECT(ADDRESS(CELL("row", INDEX('Drugs properties'!$A:$A, MATCH($D418, 'Drugs properties'!$A:$A, 0), 0)), 6, 4, TRUE, "Drugs properties"))</f>
        <v>4</v>
      </c>
      <c r="AU418" s="98" cm="1">
        <f t="array" aca="1" ref="AU418" ca="1">INDIRECT(ADDRESS(CELL("row", INDEX('Drugs properties'!$A:$A, MATCH($D418, 'Drugs properties'!$A:$A, 0), 0)), 7, 4, TRUE, "Drugs properties"))</f>
        <v>1</v>
      </c>
      <c r="AV418" s="98" cm="1">
        <f t="array" aca="1" ref="AV418" ca="1">INDIRECT(ADDRESS(CELL("row", INDEX('Drugs properties'!$A:$A, MATCH($D418, 'Drugs properties'!$A:$A, 0), 0)), 8, 4, TRUE, "Drugs properties"))</f>
        <v>8</v>
      </c>
      <c r="AW418" s="98" cm="1">
        <f t="array" aca="1" ref="AW418" ca="1">INDIRECT(ADDRESS(CELL("row", INDEX('Drugs properties'!$A:$A, MATCH($D418, 'Drugs properties'!$A:$A, 0), 0)), 9, 4, TRUE, "Drugs properties"))</f>
        <v>34</v>
      </c>
      <c r="AX418" s="105" cm="1">
        <f t="array" aca="1" ref="AX418" ca="1">INDIRECT(ADDRESS(CELL("row", INDEX('Drugs properties'!$A:$A, MATCH($D418, 'Drugs properties'!$A:$A, 0), 0)), 11, 4, TRUE, "Drugs properties"))</f>
        <v>1786</v>
      </c>
      <c r="AY418" s="102" cm="1">
        <f t="array" aca="1" ref="AY418" ca="1">INDIRECT(ADDRESS(CELL("row", INDEX('Drugs properties'!$A:$A, MATCH($D418, 'Drugs properties'!$A:$A, 0), 0)), 12, 4, TRUE, "Drugs properties"))</f>
        <v>363</v>
      </c>
      <c r="AZ418" s="102" cm="1">
        <f t="array" aca="1" ref="AZ418" ca="1">INDIRECT(ADDRESS(CELL("row", INDEX('Drugs properties'!$A:$A, MATCH($D418, 'Drugs properties'!$A:$A, 0), 0)), 13, 4, TRUE, "Drugs properties"))</f>
        <v>21</v>
      </c>
      <c r="BA418" s="109" cm="1">
        <f t="array" aca="1" ref="BA418" ca="1">INDIRECT(ADDRESS(CELL("row", INDEX('Drugs properties'!$A:$A, MATCH($D418, 'Drugs properties'!$A:$A, 0), 0)), 14, 4, TRUE, "Drugs properties"))</f>
        <v>2</v>
      </c>
    </row>
    <row r="419" spans="1:53" s="1" customFormat="1" ht="180" x14ac:dyDescent="0.25">
      <c r="A419" s="15">
        <v>417</v>
      </c>
      <c r="B419" s="89" t="s">
        <v>1951</v>
      </c>
      <c r="C419" s="32">
        <v>8306730</v>
      </c>
      <c r="D419" s="34" t="s">
        <v>1756</v>
      </c>
      <c r="E419" s="90">
        <v>3000</v>
      </c>
      <c r="F419" s="90" t="s">
        <v>2583</v>
      </c>
      <c r="G419" s="90" t="s">
        <v>1925</v>
      </c>
      <c r="H419" s="90" t="s">
        <v>1954</v>
      </c>
      <c r="I419" s="90" t="s">
        <v>3378</v>
      </c>
      <c r="J419" s="90" t="s">
        <v>1955</v>
      </c>
      <c r="K419" s="90" t="s">
        <v>1956</v>
      </c>
      <c r="L419" s="90"/>
      <c r="M419" s="35"/>
      <c r="N419" s="43">
        <v>75</v>
      </c>
      <c r="O419" s="91" t="s">
        <v>100</v>
      </c>
      <c r="P419" s="44" t="s">
        <v>1952</v>
      </c>
      <c r="Q419" s="49" t="s">
        <v>1953</v>
      </c>
      <c r="R419" s="92">
        <v>100</v>
      </c>
      <c r="S419" s="92"/>
      <c r="T419" s="50"/>
      <c r="U419" s="55"/>
      <c r="V419" s="93">
        <v>560</v>
      </c>
      <c r="W419" s="56">
        <v>670</v>
      </c>
      <c r="X419" s="61"/>
      <c r="Y419" s="74"/>
      <c r="Z419" s="74"/>
      <c r="AA419" s="74"/>
      <c r="AB419" s="74">
        <v>133</v>
      </c>
      <c r="AC419" s="74" t="s">
        <v>1957</v>
      </c>
      <c r="AD419" s="74"/>
      <c r="AE419" s="74"/>
      <c r="AF419" s="74"/>
      <c r="AG419" s="74"/>
      <c r="AH419" s="74"/>
      <c r="AI419" s="74"/>
      <c r="AJ419" s="62"/>
      <c r="AK419" s="67" t="s">
        <v>1958</v>
      </c>
      <c r="AL419" s="94"/>
      <c r="AM419" s="94"/>
      <c r="AN419" s="68" t="s">
        <v>1959</v>
      </c>
      <c r="AO419" s="72" t="s">
        <v>1962</v>
      </c>
      <c r="AP419" s="98" t="str" cm="1">
        <f t="array" aca="1" ref="AP419" ca="1">INDIRECT(ADDRESS(CELL("row", INDEX('Drugs properties'!$A:$A, MATCH($D419, 'Drugs properties'!$A:$A, 0), 0)), 2, 4, TRUE, "Drugs properties"))</f>
        <v>CCC1C(C(C(C(=O)C(CC(C(C(C(C(C(=O)O1)C)OC2CC(C(C(O2)C)O)(C)OC)C)OC3C(C(CC(O3)C)N(C)C)O)(C)O)C)C)O)(C)O.C(C1C(C(C(C(O1)OC(C(CO)O)C(C(C(=O)O)O)O)O)O)O)O</v>
      </c>
      <c r="AQ419" s="98" cm="1">
        <f t="array" aca="1" ref="AQ419" ca="1">INDIRECT(ADDRESS(CELL("row", INDEX('Drugs properties'!$A:$A, MATCH($D419, 'Drugs properties'!$A:$A, 0), 0)), 3, 4, TRUE, "Drugs properties"))</f>
        <v>1092.22</v>
      </c>
      <c r="AR419" s="98" cm="1">
        <f t="array" aca="1" ref="AR419" ca="1">INDIRECT(ADDRESS(CELL("row", INDEX('Drugs properties'!$A:$A, MATCH($D419, 'Drugs properties'!$A:$A, 0), 0)), 4, 4, TRUE, "Drugs properties"))</f>
        <v>411.51</v>
      </c>
      <c r="AS419" s="98" cm="1">
        <f t="array" aca="1" ref="AS419" ca="1">INDIRECT(ADDRESS(CELL("row", INDEX('Drugs properties'!$A:$A, MATCH($D419, 'Drugs properties'!$A:$A, 0), 0)), 5, 4, TRUE, "Drugs properties"))</f>
        <v>-1.99</v>
      </c>
      <c r="AT419" s="98" cm="1">
        <f t="array" aca="1" ref="AT419" ca="1">INDIRECT(ADDRESS(CELL("row", INDEX('Drugs properties'!$A:$A, MATCH($D419, 'Drugs properties'!$A:$A, 0), 0)), 6, 4, TRUE, "Drugs properties"))</f>
        <v>26</v>
      </c>
      <c r="AU419" s="98" cm="1">
        <f t="array" aca="1" ref="AU419" ca="1">INDIRECT(ADDRESS(CELL("row", INDEX('Drugs properties'!$A:$A, MATCH($D419, 'Drugs properties'!$A:$A, 0), 0)), 7, 4, TRUE, "Drugs properties"))</f>
        <v>14</v>
      </c>
      <c r="AV419" s="98" cm="1">
        <f t="array" aca="1" ref="AV419" ca="1">INDIRECT(ADDRESS(CELL("row", INDEX('Drugs properties'!$A:$A, MATCH($D419, 'Drugs properties'!$A:$A, 0), 0)), 8, 4, TRUE, "Drugs properties"))</f>
        <v>15</v>
      </c>
      <c r="AW419" s="98" cm="1">
        <f t="array" aca="1" ref="AW419" ca="1">INDIRECT(ADDRESS(CELL("row", INDEX('Drugs properties'!$A:$A, MATCH($D419, 'Drugs properties'!$A:$A, 0), 0)), 9, 4, TRUE, "Drugs properties"))</f>
        <v>75</v>
      </c>
      <c r="AX419" s="105" cm="1">
        <f t="array" aca="1" ref="AX419" ca="1">INDIRECT(ADDRESS(CELL("row", INDEX('Drugs properties'!$A:$A, MATCH($D419, 'Drugs properties'!$A:$A, 0), 0)), 11, 4, TRUE, "Drugs properties"))</f>
        <v>915</v>
      </c>
      <c r="AY419" s="102" cm="1">
        <f t="array" aca="1" ref="AY419" ca="1">INDIRECT(ADDRESS(CELL("row", INDEX('Drugs properties'!$A:$A, MATCH($D419, 'Drugs properties'!$A:$A, 0), 0)), 12, 4, TRUE, "Drugs properties"))</f>
        <v>116</v>
      </c>
      <c r="AZ419" s="102" cm="1">
        <f t="array" aca="1" ref="AZ419" ca="1">INDIRECT(ADDRESS(CELL("row", INDEX('Drugs properties'!$A:$A, MATCH($D419, 'Drugs properties'!$A:$A, 0), 0)), 13, 4, TRUE, "Drugs properties"))</f>
        <v>21</v>
      </c>
      <c r="BA419" s="109" cm="1">
        <f t="array" aca="1" ref="BA419" ca="1">INDIRECT(ADDRESS(CELL("row", INDEX('Drugs properties'!$A:$A, MATCH($D419, 'Drugs properties'!$A:$A, 0), 0)), 14, 4, TRUE, "Drugs properties"))</f>
        <v>3</v>
      </c>
    </row>
    <row r="420" spans="1:53" s="1" customFormat="1" ht="180" x14ac:dyDescent="0.25">
      <c r="A420" s="15">
        <v>418</v>
      </c>
      <c r="B420" s="89" t="s">
        <v>1951</v>
      </c>
      <c r="C420" s="32">
        <v>8306730</v>
      </c>
      <c r="D420" s="34" t="s">
        <v>1756</v>
      </c>
      <c r="E420" s="90">
        <v>2000</v>
      </c>
      <c r="F420" s="90" t="s">
        <v>1965</v>
      </c>
      <c r="G420" s="90" t="s">
        <v>1925</v>
      </c>
      <c r="H420" s="90" t="s">
        <v>1964</v>
      </c>
      <c r="I420" s="90" t="s">
        <v>3379</v>
      </c>
      <c r="J420" s="90" t="s">
        <v>1966</v>
      </c>
      <c r="K420" s="90" t="s">
        <v>1967</v>
      </c>
      <c r="L420" s="90"/>
      <c r="M420" s="35"/>
      <c r="N420" s="43">
        <v>88</v>
      </c>
      <c r="O420" s="91" t="s">
        <v>100</v>
      </c>
      <c r="P420" s="44" t="s">
        <v>1960</v>
      </c>
      <c r="Q420" s="49" t="s">
        <v>1961</v>
      </c>
      <c r="R420" s="92">
        <v>80</v>
      </c>
      <c r="S420" s="92"/>
      <c r="T420" s="50"/>
      <c r="U420" s="55"/>
      <c r="V420" s="93"/>
      <c r="W420" s="56">
        <v>660</v>
      </c>
      <c r="X420" s="61">
        <v>502</v>
      </c>
      <c r="Y420" s="74"/>
      <c r="Z420" s="74"/>
      <c r="AA420" s="74"/>
      <c r="AB420" s="74"/>
      <c r="AC420" s="74">
        <v>4.5</v>
      </c>
      <c r="AD420" s="74">
        <v>0.7</v>
      </c>
      <c r="AE420" s="74">
        <v>9.1</v>
      </c>
      <c r="AF420" s="74"/>
      <c r="AG420" s="74"/>
      <c r="AH420" s="74"/>
      <c r="AI420" s="74"/>
      <c r="AJ420" s="62"/>
      <c r="AK420" s="67" t="s">
        <v>1968</v>
      </c>
      <c r="AL420" s="94"/>
      <c r="AM420" s="94">
        <v>480</v>
      </c>
      <c r="AN420" s="68"/>
      <c r="AO420" s="72" t="s">
        <v>1963</v>
      </c>
      <c r="AP420" s="98" t="str" cm="1">
        <f t="array" aca="1" ref="AP420" ca="1">INDIRECT(ADDRESS(CELL("row", INDEX('Drugs properties'!$A:$A, MATCH($D420, 'Drugs properties'!$A:$A, 0), 0)), 2, 4, TRUE, "Drugs properties"))</f>
        <v>CCC1C(C(C(C(=O)C(CC(C(C(C(C(C(=O)O1)C)OC2CC(C(C(O2)C)O)(C)OC)C)OC3C(C(CC(O3)C)N(C)C)O)(C)O)C)C)O)(C)O.C(C1C(C(C(C(O1)OC(C(CO)O)C(C(C(=O)O)O)O)O)O)O)O</v>
      </c>
      <c r="AQ420" s="98" cm="1">
        <f t="array" aca="1" ref="AQ420" ca="1">INDIRECT(ADDRESS(CELL("row", INDEX('Drugs properties'!$A:$A, MATCH($D420, 'Drugs properties'!$A:$A, 0), 0)), 3, 4, TRUE, "Drugs properties"))</f>
        <v>1092.22</v>
      </c>
      <c r="AR420" s="98" cm="1">
        <f t="array" aca="1" ref="AR420" ca="1">INDIRECT(ADDRESS(CELL("row", INDEX('Drugs properties'!$A:$A, MATCH($D420, 'Drugs properties'!$A:$A, 0), 0)), 4, 4, TRUE, "Drugs properties"))</f>
        <v>411.51</v>
      </c>
      <c r="AS420" s="98" cm="1">
        <f t="array" aca="1" ref="AS420" ca="1">INDIRECT(ADDRESS(CELL("row", INDEX('Drugs properties'!$A:$A, MATCH($D420, 'Drugs properties'!$A:$A, 0), 0)), 5, 4, TRUE, "Drugs properties"))</f>
        <v>-1.99</v>
      </c>
      <c r="AT420" s="98" cm="1">
        <f t="array" aca="1" ref="AT420" ca="1">INDIRECT(ADDRESS(CELL("row", INDEX('Drugs properties'!$A:$A, MATCH($D420, 'Drugs properties'!$A:$A, 0), 0)), 6, 4, TRUE, "Drugs properties"))</f>
        <v>26</v>
      </c>
      <c r="AU420" s="98" cm="1">
        <f t="array" aca="1" ref="AU420" ca="1">INDIRECT(ADDRESS(CELL("row", INDEX('Drugs properties'!$A:$A, MATCH($D420, 'Drugs properties'!$A:$A, 0), 0)), 7, 4, TRUE, "Drugs properties"))</f>
        <v>14</v>
      </c>
      <c r="AV420" s="98" cm="1">
        <f t="array" aca="1" ref="AV420" ca="1">INDIRECT(ADDRESS(CELL("row", INDEX('Drugs properties'!$A:$A, MATCH($D420, 'Drugs properties'!$A:$A, 0), 0)), 8, 4, TRUE, "Drugs properties"))</f>
        <v>15</v>
      </c>
      <c r="AW420" s="98" cm="1">
        <f t="array" aca="1" ref="AW420" ca="1">INDIRECT(ADDRESS(CELL("row", INDEX('Drugs properties'!$A:$A, MATCH($D420, 'Drugs properties'!$A:$A, 0), 0)), 9, 4, TRUE, "Drugs properties"))</f>
        <v>75</v>
      </c>
      <c r="AX420" s="105" cm="1">
        <f t="array" aca="1" ref="AX420" ca="1">INDIRECT(ADDRESS(CELL("row", INDEX('Drugs properties'!$A:$A, MATCH($D420, 'Drugs properties'!$A:$A, 0), 0)), 11, 4, TRUE, "Drugs properties"))</f>
        <v>915</v>
      </c>
      <c r="AY420" s="102" cm="1">
        <f t="array" aca="1" ref="AY420" ca="1">INDIRECT(ADDRESS(CELL("row", INDEX('Drugs properties'!$A:$A, MATCH($D420, 'Drugs properties'!$A:$A, 0), 0)), 12, 4, TRUE, "Drugs properties"))</f>
        <v>116</v>
      </c>
      <c r="AZ420" s="102" cm="1">
        <f t="array" aca="1" ref="AZ420" ca="1">INDIRECT(ADDRESS(CELL("row", INDEX('Drugs properties'!$A:$A, MATCH($D420, 'Drugs properties'!$A:$A, 0), 0)), 13, 4, TRUE, "Drugs properties"))</f>
        <v>21</v>
      </c>
      <c r="BA420" s="109" cm="1">
        <f t="array" aca="1" ref="BA420" ca="1">INDIRECT(ADDRESS(CELL("row", INDEX('Drugs properties'!$A:$A, MATCH($D420, 'Drugs properties'!$A:$A, 0), 0)), 14, 4, TRUE, "Drugs properties"))</f>
        <v>3</v>
      </c>
    </row>
    <row r="421" spans="1:53" s="1" customFormat="1" ht="90" x14ac:dyDescent="0.25">
      <c r="A421" s="15">
        <v>419</v>
      </c>
      <c r="B421" s="15" t="s">
        <v>1969</v>
      </c>
      <c r="C421" s="32">
        <v>1677700</v>
      </c>
      <c r="D421" s="34" t="s">
        <v>2782</v>
      </c>
      <c r="E421" s="16">
        <v>50</v>
      </c>
      <c r="F421" s="16" t="s">
        <v>1970</v>
      </c>
      <c r="G421" s="16"/>
      <c r="H421" s="16"/>
      <c r="I421" s="16"/>
      <c r="J421" s="16"/>
      <c r="K421" s="16"/>
      <c r="L421" s="16"/>
      <c r="M421" s="35"/>
      <c r="N421" s="43">
        <v>87</v>
      </c>
      <c r="O421" s="91" t="s">
        <v>96</v>
      </c>
      <c r="P421" s="44" t="s">
        <v>1971</v>
      </c>
      <c r="Q421" s="49"/>
      <c r="R421" s="92"/>
      <c r="S421" s="92"/>
      <c r="T421" s="50"/>
      <c r="U421" s="55"/>
      <c r="V421" s="93"/>
      <c r="W421" s="56">
        <v>520</v>
      </c>
      <c r="X421" s="61"/>
      <c r="Y421" s="74"/>
      <c r="Z421" s="74"/>
      <c r="AA421" s="74"/>
      <c r="AB421" s="74"/>
      <c r="AC421" s="74" t="s">
        <v>73</v>
      </c>
      <c r="AD421" s="74" t="s">
        <v>73</v>
      </c>
      <c r="AE421" s="74"/>
      <c r="AF421" s="74"/>
      <c r="AG421" s="74"/>
      <c r="AH421" s="74"/>
      <c r="AI421" s="74"/>
      <c r="AJ421" s="62" t="s">
        <v>73</v>
      </c>
      <c r="AK421" s="67" t="s">
        <v>1972</v>
      </c>
      <c r="AL421" s="94"/>
      <c r="AM421" s="95" t="s">
        <v>1992</v>
      </c>
      <c r="AN421" s="68" t="s">
        <v>1973</v>
      </c>
      <c r="AO421" s="72"/>
      <c r="AP421" s="98" t="str" cm="1">
        <f t="array" aca="1" ref="AP421" ca="1">INDIRECT(ADDRESS(CELL("row", INDEX('Drugs properties'!$A:$A, MATCH($D421, 'Drugs properties'!$A:$A, 0), 0)), 2, 4, TRUE, "Drugs properties"))</f>
        <v>CC(CC(C1=CC=CC=C1)C2=CC=CC=C2)NC(C)(C)C</v>
      </c>
      <c r="AQ421" s="98" cm="1">
        <f t="array" aca="1" ref="AQ421" ca="1">INDIRECT(ADDRESS(CELL("row", INDEX('Drugs properties'!$A:$A, MATCH($D421, 'Drugs properties'!$A:$A, 0), 0)), 3, 4, TRUE, "Drugs properties"))</f>
        <v>281.44</v>
      </c>
      <c r="AR421" s="98" cm="1">
        <f t="array" aca="1" ref="AR421" ca="1">INDIRECT(ADDRESS(CELL("row", INDEX('Drugs properties'!$A:$A, MATCH($D421, 'Drugs properties'!$A:$A, 0), 0)), 4, 4, TRUE, "Drugs properties"))</f>
        <v>12.03</v>
      </c>
      <c r="AS421" s="98" cm="1">
        <f t="array" aca="1" ref="AS421" ca="1">INDIRECT(ADDRESS(CELL("row", INDEX('Drugs properties'!$A:$A, MATCH($D421, 'Drugs properties'!$A:$A, 0), 0)), 5, 4, TRUE, "Drugs properties"))</f>
        <v>4.68</v>
      </c>
      <c r="AT421" s="98" cm="1">
        <f t="array" aca="1" ref="AT421" ca="1">INDIRECT(ADDRESS(CELL("row", INDEX('Drugs properties'!$A:$A, MATCH($D421, 'Drugs properties'!$A:$A, 0), 0)), 6, 4, TRUE, "Drugs properties"))</f>
        <v>1</v>
      </c>
      <c r="AU421" s="98" cm="1">
        <f t="array" aca="1" ref="AU421" ca="1">INDIRECT(ADDRESS(CELL("row", INDEX('Drugs properties'!$A:$A, MATCH($D421, 'Drugs properties'!$A:$A, 0), 0)), 7, 4, TRUE, "Drugs properties"))</f>
        <v>1</v>
      </c>
      <c r="AV421" s="98" cm="1">
        <f t="array" aca="1" ref="AV421" ca="1">INDIRECT(ADDRESS(CELL("row", INDEX('Drugs properties'!$A:$A, MATCH($D421, 'Drugs properties'!$A:$A, 0), 0)), 8, 4, TRUE, "Drugs properties"))</f>
        <v>6</v>
      </c>
      <c r="AW421" s="98" cm="1">
        <f t="array" aca="1" ref="AW421" ca="1">INDIRECT(ADDRESS(CELL("row", INDEX('Drugs properties'!$A:$A, MATCH($D421, 'Drugs properties'!$A:$A, 0), 0)), 9, 4, TRUE, "Drugs properties"))</f>
        <v>21</v>
      </c>
      <c r="AX421" s="105" cm="1">
        <f t="array" aca="1" ref="AX421" ca="1">INDIRECT(ADDRESS(CELL("row", INDEX('Drugs properties'!$A:$A, MATCH($D421, 'Drugs properties'!$A:$A, 0), 0)), 11, 4, TRUE, "Drugs properties"))</f>
        <v>6</v>
      </c>
      <c r="AY421" s="102" cm="1">
        <f t="array" aca="1" ref="AY421" ca="1">INDIRECT(ADDRESS(CELL("row", INDEX('Drugs properties'!$A:$A, MATCH($D421, 'Drugs properties'!$A:$A, 0), 0)), 12, 4, TRUE, "Drugs properties"))</f>
        <v>3</v>
      </c>
      <c r="AZ421" s="102" cm="1">
        <f t="array" aca="1" ref="AZ421" ca="1">INDIRECT(ADDRESS(CELL("row", INDEX('Drugs properties'!$A:$A, MATCH($D421, 'Drugs properties'!$A:$A, 0), 0)), 13, 4, TRUE, "Drugs properties"))</f>
        <v>0</v>
      </c>
      <c r="BA421" s="109" cm="1">
        <f t="array" aca="1" ref="BA421" ca="1">INDIRECT(ADDRESS(CELL("row", INDEX('Drugs properties'!$A:$A, MATCH($D421, 'Drugs properties'!$A:$A, 0), 0)), 14, 4, TRUE, "Drugs properties"))</f>
        <v>0</v>
      </c>
    </row>
    <row r="422" spans="1:53" s="1" customFormat="1" ht="90" x14ac:dyDescent="0.25">
      <c r="A422" s="15">
        <v>420</v>
      </c>
      <c r="B422" s="89" t="s">
        <v>1969</v>
      </c>
      <c r="C422" s="32">
        <v>1677700</v>
      </c>
      <c r="D422" s="34" t="s">
        <v>2782</v>
      </c>
      <c r="E422" s="90">
        <v>25</v>
      </c>
      <c r="F422" s="90" t="s">
        <v>1975</v>
      </c>
      <c r="G422" s="90"/>
      <c r="H422" s="90" t="s">
        <v>1976</v>
      </c>
      <c r="I422" s="90"/>
      <c r="J422" s="90"/>
      <c r="K422" s="90"/>
      <c r="L422" s="90"/>
      <c r="M422" s="35"/>
      <c r="N422" s="43">
        <v>79</v>
      </c>
      <c r="O422" s="91" t="s">
        <v>100</v>
      </c>
      <c r="P422" s="44" t="s">
        <v>1974</v>
      </c>
      <c r="Q422" s="49"/>
      <c r="R422" s="92"/>
      <c r="S422" s="92"/>
      <c r="T422" s="50"/>
      <c r="U422" s="55"/>
      <c r="V422" s="93"/>
      <c r="W422" s="56">
        <v>640</v>
      </c>
      <c r="X422" s="61"/>
      <c r="Y422" s="74"/>
      <c r="Z422" s="74"/>
      <c r="AA422" s="74"/>
      <c r="AB422" s="74"/>
      <c r="AC422" s="74" t="s">
        <v>73</v>
      </c>
      <c r="AD422" s="74" t="s">
        <v>73</v>
      </c>
      <c r="AE422" s="74"/>
      <c r="AF422" s="74"/>
      <c r="AG422" s="74"/>
      <c r="AH422" s="74"/>
      <c r="AI422" s="74"/>
      <c r="AJ422" s="62" t="s">
        <v>73</v>
      </c>
      <c r="AK422" s="67" t="s">
        <v>1977</v>
      </c>
      <c r="AL422" s="94"/>
      <c r="AM422" s="95" t="s">
        <v>1993</v>
      </c>
      <c r="AN422" s="68" t="s">
        <v>1979</v>
      </c>
      <c r="AO422" s="72" t="s">
        <v>1978</v>
      </c>
      <c r="AP422" s="98" t="str" cm="1">
        <f t="array" aca="1" ref="AP422" ca="1">INDIRECT(ADDRESS(CELL("row", INDEX('Drugs properties'!$A:$A, MATCH($D422, 'Drugs properties'!$A:$A, 0), 0)), 2, 4, TRUE, "Drugs properties"))</f>
        <v>CC(CC(C1=CC=CC=C1)C2=CC=CC=C2)NC(C)(C)C</v>
      </c>
      <c r="AQ422" s="98" cm="1">
        <f t="array" aca="1" ref="AQ422" ca="1">INDIRECT(ADDRESS(CELL("row", INDEX('Drugs properties'!$A:$A, MATCH($D422, 'Drugs properties'!$A:$A, 0), 0)), 3, 4, TRUE, "Drugs properties"))</f>
        <v>281.44</v>
      </c>
      <c r="AR422" s="98" cm="1">
        <f t="array" aca="1" ref="AR422" ca="1">INDIRECT(ADDRESS(CELL("row", INDEX('Drugs properties'!$A:$A, MATCH($D422, 'Drugs properties'!$A:$A, 0), 0)), 4, 4, TRUE, "Drugs properties"))</f>
        <v>12.03</v>
      </c>
      <c r="AS422" s="98" cm="1">
        <f t="array" aca="1" ref="AS422" ca="1">INDIRECT(ADDRESS(CELL("row", INDEX('Drugs properties'!$A:$A, MATCH($D422, 'Drugs properties'!$A:$A, 0), 0)), 5, 4, TRUE, "Drugs properties"))</f>
        <v>4.68</v>
      </c>
      <c r="AT422" s="98" cm="1">
        <f t="array" aca="1" ref="AT422" ca="1">INDIRECT(ADDRESS(CELL("row", INDEX('Drugs properties'!$A:$A, MATCH($D422, 'Drugs properties'!$A:$A, 0), 0)), 6, 4, TRUE, "Drugs properties"))</f>
        <v>1</v>
      </c>
      <c r="AU422" s="98" cm="1">
        <f t="array" aca="1" ref="AU422" ca="1">INDIRECT(ADDRESS(CELL("row", INDEX('Drugs properties'!$A:$A, MATCH($D422, 'Drugs properties'!$A:$A, 0), 0)), 7, 4, TRUE, "Drugs properties"))</f>
        <v>1</v>
      </c>
      <c r="AV422" s="98" cm="1">
        <f t="array" aca="1" ref="AV422" ca="1">INDIRECT(ADDRESS(CELL("row", INDEX('Drugs properties'!$A:$A, MATCH($D422, 'Drugs properties'!$A:$A, 0), 0)), 8, 4, TRUE, "Drugs properties"))</f>
        <v>6</v>
      </c>
      <c r="AW422" s="98" cm="1">
        <f t="array" aca="1" ref="AW422" ca="1">INDIRECT(ADDRESS(CELL("row", INDEX('Drugs properties'!$A:$A, MATCH($D422, 'Drugs properties'!$A:$A, 0), 0)), 9, 4, TRUE, "Drugs properties"))</f>
        <v>21</v>
      </c>
      <c r="AX422" s="105" cm="1">
        <f t="array" aca="1" ref="AX422" ca="1">INDIRECT(ADDRESS(CELL("row", INDEX('Drugs properties'!$A:$A, MATCH($D422, 'Drugs properties'!$A:$A, 0), 0)), 11, 4, TRUE, "Drugs properties"))</f>
        <v>6</v>
      </c>
      <c r="AY422" s="102" cm="1">
        <f t="array" aca="1" ref="AY422" ca="1">INDIRECT(ADDRESS(CELL("row", INDEX('Drugs properties'!$A:$A, MATCH($D422, 'Drugs properties'!$A:$A, 0), 0)), 12, 4, TRUE, "Drugs properties"))</f>
        <v>3</v>
      </c>
      <c r="AZ422" s="102" cm="1">
        <f t="array" aca="1" ref="AZ422" ca="1">INDIRECT(ADDRESS(CELL("row", INDEX('Drugs properties'!$A:$A, MATCH($D422, 'Drugs properties'!$A:$A, 0), 0)), 13, 4, TRUE, "Drugs properties"))</f>
        <v>0</v>
      </c>
      <c r="BA422" s="109" cm="1">
        <f t="array" aca="1" ref="BA422" ca="1">INDIRECT(ADDRESS(CELL("row", INDEX('Drugs properties'!$A:$A, MATCH($D422, 'Drugs properties'!$A:$A, 0), 0)), 14, 4, TRUE, "Drugs properties"))</f>
        <v>0</v>
      </c>
    </row>
    <row r="423" spans="1:53" s="1" customFormat="1" ht="120" x14ac:dyDescent="0.25">
      <c r="A423" s="15">
        <v>421</v>
      </c>
      <c r="B423" s="89" t="s">
        <v>1969</v>
      </c>
      <c r="C423" s="32">
        <v>1677700</v>
      </c>
      <c r="D423" s="34" t="s">
        <v>2782</v>
      </c>
      <c r="E423" s="90">
        <v>50</v>
      </c>
      <c r="F423" s="90" t="s">
        <v>1970</v>
      </c>
      <c r="G423" s="90"/>
      <c r="H423" s="90" t="s">
        <v>1980</v>
      </c>
      <c r="I423" s="90"/>
      <c r="J423" s="90"/>
      <c r="K423" s="90"/>
      <c r="L423" s="90"/>
      <c r="M423" s="35"/>
      <c r="N423" s="43">
        <v>55</v>
      </c>
      <c r="O423" s="91" t="s">
        <v>100</v>
      </c>
      <c r="P423" s="44" t="s">
        <v>1984</v>
      </c>
      <c r="Q423" s="49"/>
      <c r="R423" s="92"/>
      <c r="S423" s="92"/>
      <c r="T423" s="50"/>
      <c r="U423" s="55"/>
      <c r="V423" s="93"/>
      <c r="W423" s="56">
        <v>640</v>
      </c>
      <c r="X423" s="61"/>
      <c r="Y423" s="74"/>
      <c r="Z423" s="74"/>
      <c r="AA423" s="74"/>
      <c r="AB423" s="74"/>
      <c r="AC423" s="74" t="s">
        <v>73</v>
      </c>
      <c r="AD423" s="74" t="s">
        <v>73</v>
      </c>
      <c r="AE423" s="74"/>
      <c r="AF423" s="74"/>
      <c r="AG423" s="74"/>
      <c r="AH423" s="74"/>
      <c r="AI423" s="74"/>
      <c r="AJ423" s="62" t="s">
        <v>73</v>
      </c>
      <c r="AK423" s="67" t="s">
        <v>1981</v>
      </c>
      <c r="AL423" s="94"/>
      <c r="AM423" s="95" t="s">
        <v>1994</v>
      </c>
      <c r="AN423" s="68" t="s">
        <v>1982</v>
      </c>
      <c r="AO423" s="72" t="s">
        <v>1983</v>
      </c>
      <c r="AP423" s="98" t="str" cm="1">
        <f t="array" aca="1" ref="AP423" ca="1">INDIRECT(ADDRESS(CELL("row", INDEX('Drugs properties'!$A:$A, MATCH($D423, 'Drugs properties'!$A:$A, 0), 0)), 2, 4, TRUE, "Drugs properties"))</f>
        <v>CC(CC(C1=CC=CC=C1)C2=CC=CC=C2)NC(C)(C)C</v>
      </c>
      <c r="AQ423" s="98" cm="1">
        <f t="array" aca="1" ref="AQ423" ca="1">INDIRECT(ADDRESS(CELL("row", INDEX('Drugs properties'!$A:$A, MATCH($D423, 'Drugs properties'!$A:$A, 0), 0)), 3, 4, TRUE, "Drugs properties"))</f>
        <v>281.44</v>
      </c>
      <c r="AR423" s="98" cm="1">
        <f t="array" aca="1" ref="AR423" ca="1">INDIRECT(ADDRESS(CELL("row", INDEX('Drugs properties'!$A:$A, MATCH($D423, 'Drugs properties'!$A:$A, 0), 0)), 4, 4, TRUE, "Drugs properties"))</f>
        <v>12.03</v>
      </c>
      <c r="AS423" s="98" cm="1">
        <f t="array" aca="1" ref="AS423" ca="1">INDIRECT(ADDRESS(CELL("row", INDEX('Drugs properties'!$A:$A, MATCH($D423, 'Drugs properties'!$A:$A, 0), 0)), 5, 4, TRUE, "Drugs properties"))</f>
        <v>4.68</v>
      </c>
      <c r="AT423" s="98" cm="1">
        <f t="array" aca="1" ref="AT423" ca="1">INDIRECT(ADDRESS(CELL("row", INDEX('Drugs properties'!$A:$A, MATCH($D423, 'Drugs properties'!$A:$A, 0), 0)), 6, 4, TRUE, "Drugs properties"))</f>
        <v>1</v>
      </c>
      <c r="AU423" s="98" cm="1">
        <f t="array" aca="1" ref="AU423" ca="1">INDIRECT(ADDRESS(CELL("row", INDEX('Drugs properties'!$A:$A, MATCH($D423, 'Drugs properties'!$A:$A, 0), 0)), 7, 4, TRUE, "Drugs properties"))</f>
        <v>1</v>
      </c>
      <c r="AV423" s="98" cm="1">
        <f t="array" aca="1" ref="AV423" ca="1">INDIRECT(ADDRESS(CELL("row", INDEX('Drugs properties'!$A:$A, MATCH($D423, 'Drugs properties'!$A:$A, 0), 0)), 8, 4, TRUE, "Drugs properties"))</f>
        <v>6</v>
      </c>
      <c r="AW423" s="98" cm="1">
        <f t="array" aca="1" ref="AW423" ca="1">INDIRECT(ADDRESS(CELL("row", INDEX('Drugs properties'!$A:$A, MATCH($D423, 'Drugs properties'!$A:$A, 0), 0)), 9, 4, TRUE, "Drugs properties"))</f>
        <v>21</v>
      </c>
      <c r="AX423" s="105" cm="1">
        <f t="array" aca="1" ref="AX423" ca="1">INDIRECT(ADDRESS(CELL("row", INDEX('Drugs properties'!$A:$A, MATCH($D423, 'Drugs properties'!$A:$A, 0), 0)), 11, 4, TRUE, "Drugs properties"))</f>
        <v>6</v>
      </c>
      <c r="AY423" s="102" cm="1">
        <f t="array" aca="1" ref="AY423" ca="1">INDIRECT(ADDRESS(CELL("row", INDEX('Drugs properties'!$A:$A, MATCH($D423, 'Drugs properties'!$A:$A, 0), 0)), 12, 4, TRUE, "Drugs properties"))</f>
        <v>3</v>
      </c>
      <c r="AZ423" s="102" cm="1">
        <f t="array" aca="1" ref="AZ423" ca="1">INDIRECT(ADDRESS(CELL("row", INDEX('Drugs properties'!$A:$A, MATCH($D423, 'Drugs properties'!$A:$A, 0), 0)), 13, 4, TRUE, "Drugs properties"))</f>
        <v>0</v>
      </c>
      <c r="BA423" s="109" cm="1">
        <f t="array" aca="1" ref="BA423" ca="1">INDIRECT(ADDRESS(CELL("row", INDEX('Drugs properties'!$A:$A, MATCH($D423, 'Drugs properties'!$A:$A, 0), 0)), 14, 4, TRUE, "Drugs properties"))</f>
        <v>0</v>
      </c>
    </row>
    <row r="424" spans="1:53" s="1" customFormat="1" ht="75" x14ac:dyDescent="0.25">
      <c r="A424" s="15">
        <v>422</v>
      </c>
      <c r="B424" s="89" t="s">
        <v>1969</v>
      </c>
      <c r="C424" s="32">
        <v>1677700</v>
      </c>
      <c r="D424" s="34" t="s">
        <v>2782</v>
      </c>
      <c r="E424" s="90">
        <v>25</v>
      </c>
      <c r="F424" s="90" t="s">
        <v>1975</v>
      </c>
      <c r="G424" s="90"/>
      <c r="H424" s="90" t="s">
        <v>1985</v>
      </c>
      <c r="I424" s="90"/>
      <c r="J424" s="90"/>
      <c r="K424" s="90"/>
      <c r="L424" s="90"/>
      <c r="M424" s="35"/>
      <c r="N424" s="43">
        <v>82</v>
      </c>
      <c r="O424" s="91" t="s">
        <v>100</v>
      </c>
      <c r="P424" s="44"/>
      <c r="Q424" s="49"/>
      <c r="R424" s="92"/>
      <c r="S424" s="92"/>
      <c r="T424" s="50"/>
      <c r="U424" s="55"/>
      <c r="V424" s="93"/>
      <c r="W424" s="56">
        <v>480</v>
      </c>
      <c r="X424" s="61"/>
      <c r="Y424" s="74"/>
      <c r="Z424" s="74"/>
      <c r="AA424" s="74"/>
      <c r="AB424" s="74"/>
      <c r="AC424" s="74" t="s">
        <v>73</v>
      </c>
      <c r="AD424" s="74"/>
      <c r="AE424" s="74"/>
      <c r="AF424" s="74"/>
      <c r="AG424" s="74"/>
      <c r="AH424" s="74"/>
      <c r="AI424" s="74"/>
      <c r="AJ424" s="62" t="s">
        <v>73</v>
      </c>
      <c r="AK424" s="67" t="s">
        <v>1986</v>
      </c>
      <c r="AL424" s="94"/>
      <c r="AM424" s="95" t="s">
        <v>1995</v>
      </c>
      <c r="AN424" s="68" t="s">
        <v>1987</v>
      </c>
      <c r="AO424" s="72" t="s">
        <v>1988</v>
      </c>
      <c r="AP424" s="98" t="str" cm="1">
        <f t="array" aca="1" ref="AP424" ca="1">INDIRECT(ADDRESS(CELL("row", INDEX('Drugs properties'!$A:$A, MATCH($D424, 'Drugs properties'!$A:$A, 0), 0)), 2, 4, TRUE, "Drugs properties"))</f>
        <v>CC(CC(C1=CC=CC=C1)C2=CC=CC=C2)NC(C)(C)C</v>
      </c>
      <c r="AQ424" s="98" cm="1">
        <f t="array" aca="1" ref="AQ424" ca="1">INDIRECT(ADDRESS(CELL("row", INDEX('Drugs properties'!$A:$A, MATCH($D424, 'Drugs properties'!$A:$A, 0), 0)), 3, 4, TRUE, "Drugs properties"))</f>
        <v>281.44</v>
      </c>
      <c r="AR424" s="98" cm="1">
        <f t="array" aca="1" ref="AR424" ca="1">INDIRECT(ADDRESS(CELL("row", INDEX('Drugs properties'!$A:$A, MATCH($D424, 'Drugs properties'!$A:$A, 0), 0)), 4, 4, TRUE, "Drugs properties"))</f>
        <v>12.03</v>
      </c>
      <c r="AS424" s="98" cm="1">
        <f t="array" aca="1" ref="AS424" ca="1">INDIRECT(ADDRESS(CELL("row", INDEX('Drugs properties'!$A:$A, MATCH($D424, 'Drugs properties'!$A:$A, 0), 0)), 5, 4, TRUE, "Drugs properties"))</f>
        <v>4.68</v>
      </c>
      <c r="AT424" s="98" cm="1">
        <f t="array" aca="1" ref="AT424" ca="1">INDIRECT(ADDRESS(CELL("row", INDEX('Drugs properties'!$A:$A, MATCH($D424, 'Drugs properties'!$A:$A, 0), 0)), 6, 4, TRUE, "Drugs properties"))</f>
        <v>1</v>
      </c>
      <c r="AU424" s="98" cm="1">
        <f t="array" aca="1" ref="AU424" ca="1">INDIRECT(ADDRESS(CELL("row", INDEX('Drugs properties'!$A:$A, MATCH($D424, 'Drugs properties'!$A:$A, 0), 0)), 7, 4, TRUE, "Drugs properties"))</f>
        <v>1</v>
      </c>
      <c r="AV424" s="98" cm="1">
        <f t="array" aca="1" ref="AV424" ca="1">INDIRECT(ADDRESS(CELL("row", INDEX('Drugs properties'!$A:$A, MATCH($D424, 'Drugs properties'!$A:$A, 0), 0)), 8, 4, TRUE, "Drugs properties"))</f>
        <v>6</v>
      </c>
      <c r="AW424" s="98" cm="1">
        <f t="array" aca="1" ref="AW424" ca="1">INDIRECT(ADDRESS(CELL("row", INDEX('Drugs properties'!$A:$A, MATCH($D424, 'Drugs properties'!$A:$A, 0), 0)), 9, 4, TRUE, "Drugs properties"))</f>
        <v>21</v>
      </c>
      <c r="AX424" s="105" cm="1">
        <f t="array" aca="1" ref="AX424" ca="1">INDIRECT(ADDRESS(CELL("row", INDEX('Drugs properties'!$A:$A, MATCH($D424, 'Drugs properties'!$A:$A, 0), 0)), 11, 4, TRUE, "Drugs properties"))</f>
        <v>6</v>
      </c>
      <c r="AY424" s="102" cm="1">
        <f t="array" aca="1" ref="AY424" ca="1">INDIRECT(ADDRESS(CELL("row", INDEX('Drugs properties'!$A:$A, MATCH($D424, 'Drugs properties'!$A:$A, 0), 0)), 12, 4, TRUE, "Drugs properties"))</f>
        <v>3</v>
      </c>
      <c r="AZ424" s="102" cm="1">
        <f t="array" aca="1" ref="AZ424" ca="1">INDIRECT(ADDRESS(CELL("row", INDEX('Drugs properties'!$A:$A, MATCH($D424, 'Drugs properties'!$A:$A, 0), 0)), 13, 4, TRUE, "Drugs properties"))</f>
        <v>0</v>
      </c>
      <c r="BA424" s="109" cm="1">
        <f t="array" aca="1" ref="BA424" ca="1">INDIRECT(ADDRESS(CELL("row", INDEX('Drugs properties'!$A:$A, MATCH($D424, 'Drugs properties'!$A:$A, 0), 0)), 14, 4, TRUE, "Drugs properties"))</f>
        <v>0</v>
      </c>
    </row>
    <row r="425" spans="1:53" s="1" customFormat="1" ht="150" x14ac:dyDescent="0.25">
      <c r="A425" s="15">
        <v>423</v>
      </c>
      <c r="B425" s="89" t="s">
        <v>1969</v>
      </c>
      <c r="C425" s="32">
        <v>1677700</v>
      </c>
      <c r="D425" s="34" t="s">
        <v>2782</v>
      </c>
      <c r="E425" s="90">
        <v>50</v>
      </c>
      <c r="F425" s="90" t="s">
        <v>1970</v>
      </c>
      <c r="G425" s="90"/>
      <c r="H425" s="90" t="s">
        <v>1990</v>
      </c>
      <c r="I425" s="90"/>
      <c r="J425" s="90"/>
      <c r="K425" s="90"/>
      <c r="L425" s="90"/>
      <c r="M425" s="35"/>
      <c r="N425" s="43">
        <v>65</v>
      </c>
      <c r="O425" s="91" t="s">
        <v>100</v>
      </c>
      <c r="P425" s="44" t="s">
        <v>1989</v>
      </c>
      <c r="Q425" s="49"/>
      <c r="R425" s="92"/>
      <c r="S425" s="92"/>
      <c r="T425" s="50"/>
      <c r="U425" s="55"/>
      <c r="V425" s="93"/>
      <c r="W425" s="56">
        <v>550</v>
      </c>
      <c r="X425" s="61">
        <v>165</v>
      </c>
      <c r="Y425" s="74"/>
      <c r="Z425" s="74">
        <v>2946</v>
      </c>
      <c r="AA425" s="74" t="s">
        <v>397</v>
      </c>
      <c r="AB425" s="74"/>
      <c r="AC425" s="74">
        <v>3.3</v>
      </c>
      <c r="AD425" s="74" t="s">
        <v>73</v>
      </c>
      <c r="AE425" s="74"/>
      <c r="AF425" s="74"/>
      <c r="AG425" s="74"/>
      <c r="AH425" s="74"/>
      <c r="AI425" s="74"/>
      <c r="AJ425" s="62">
        <v>2.0362</v>
      </c>
      <c r="AK425" s="67" t="s">
        <v>1991</v>
      </c>
      <c r="AL425" s="94"/>
      <c r="AM425" s="95" t="s">
        <v>321</v>
      </c>
      <c r="AN425" s="68"/>
      <c r="AO425" s="72"/>
      <c r="AP425" s="98" t="str" cm="1">
        <f t="array" aca="1" ref="AP425" ca="1">INDIRECT(ADDRESS(CELL("row", INDEX('Drugs properties'!$A:$A, MATCH($D425, 'Drugs properties'!$A:$A, 0), 0)), 2, 4, TRUE, "Drugs properties"))</f>
        <v>CC(CC(C1=CC=CC=C1)C2=CC=CC=C2)NC(C)(C)C</v>
      </c>
      <c r="AQ425" s="98" cm="1">
        <f t="array" aca="1" ref="AQ425" ca="1">INDIRECT(ADDRESS(CELL("row", INDEX('Drugs properties'!$A:$A, MATCH($D425, 'Drugs properties'!$A:$A, 0), 0)), 3, 4, TRUE, "Drugs properties"))</f>
        <v>281.44</v>
      </c>
      <c r="AR425" s="98" cm="1">
        <f t="array" aca="1" ref="AR425" ca="1">INDIRECT(ADDRESS(CELL("row", INDEX('Drugs properties'!$A:$A, MATCH($D425, 'Drugs properties'!$A:$A, 0), 0)), 4, 4, TRUE, "Drugs properties"))</f>
        <v>12.03</v>
      </c>
      <c r="AS425" s="98" cm="1">
        <f t="array" aca="1" ref="AS425" ca="1">INDIRECT(ADDRESS(CELL("row", INDEX('Drugs properties'!$A:$A, MATCH($D425, 'Drugs properties'!$A:$A, 0), 0)), 5, 4, TRUE, "Drugs properties"))</f>
        <v>4.68</v>
      </c>
      <c r="AT425" s="98" cm="1">
        <f t="array" aca="1" ref="AT425" ca="1">INDIRECT(ADDRESS(CELL("row", INDEX('Drugs properties'!$A:$A, MATCH($D425, 'Drugs properties'!$A:$A, 0), 0)), 6, 4, TRUE, "Drugs properties"))</f>
        <v>1</v>
      </c>
      <c r="AU425" s="98" cm="1">
        <f t="array" aca="1" ref="AU425" ca="1">INDIRECT(ADDRESS(CELL("row", INDEX('Drugs properties'!$A:$A, MATCH($D425, 'Drugs properties'!$A:$A, 0), 0)), 7, 4, TRUE, "Drugs properties"))</f>
        <v>1</v>
      </c>
      <c r="AV425" s="98" cm="1">
        <f t="array" aca="1" ref="AV425" ca="1">INDIRECT(ADDRESS(CELL("row", INDEX('Drugs properties'!$A:$A, MATCH($D425, 'Drugs properties'!$A:$A, 0), 0)), 8, 4, TRUE, "Drugs properties"))</f>
        <v>6</v>
      </c>
      <c r="AW425" s="98" cm="1">
        <f t="array" aca="1" ref="AW425" ca="1">INDIRECT(ADDRESS(CELL("row", INDEX('Drugs properties'!$A:$A, MATCH($D425, 'Drugs properties'!$A:$A, 0), 0)), 9, 4, TRUE, "Drugs properties"))</f>
        <v>21</v>
      </c>
      <c r="AX425" s="105" cm="1">
        <f t="array" aca="1" ref="AX425" ca="1">INDIRECT(ADDRESS(CELL("row", INDEX('Drugs properties'!$A:$A, MATCH($D425, 'Drugs properties'!$A:$A, 0), 0)), 11, 4, TRUE, "Drugs properties"))</f>
        <v>6</v>
      </c>
      <c r="AY425" s="102" cm="1">
        <f t="array" aca="1" ref="AY425" ca="1">INDIRECT(ADDRESS(CELL("row", INDEX('Drugs properties'!$A:$A, MATCH($D425, 'Drugs properties'!$A:$A, 0), 0)), 12, 4, TRUE, "Drugs properties"))</f>
        <v>3</v>
      </c>
      <c r="AZ425" s="102" cm="1">
        <f t="array" aca="1" ref="AZ425" ca="1">INDIRECT(ADDRESS(CELL("row", INDEX('Drugs properties'!$A:$A, MATCH($D425, 'Drugs properties'!$A:$A, 0), 0)), 13, 4, TRUE, "Drugs properties"))</f>
        <v>0</v>
      </c>
      <c r="BA425" s="109" cm="1">
        <f t="array" aca="1" ref="BA425" ca="1">INDIRECT(ADDRESS(CELL("row", INDEX('Drugs properties'!$A:$A, MATCH($D425, 'Drugs properties'!$A:$A, 0), 0)), 14, 4, TRUE, "Drugs properties"))</f>
        <v>0</v>
      </c>
    </row>
    <row r="426" spans="1:53" s="1" customFormat="1" ht="225" x14ac:dyDescent="0.25">
      <c r="A426" s="15">
        <v>424</v>
      </c>
      <c r="B426" s="89" t="s">
        <v>1996</v>
      </c>
      <c r="C426" s="32">
        <v>1676922</v>
      </c>
      <c r="D426" s="34" t="s">
        <v>2782</v>
      </c>
      <c r="E426" s="90">
        <v>37.5</v>
      </c>
      <c r="F426" s="90"/>
      <c r="G426" s="90"/>
      <c r="H426" s="90" t="s">
        <v>1998</v>
      </c>
      <c r="I426" s="90" t="s">
        <v>3380</v>
      </c>
      <c r="J426" s="90" t="s">
        <v>1999</v>
      </c>
      <c r="K426" s="90"/>
      <c r="L426" s="90"/>
      <c r="M426" s="35"/>
      <c r="N426" s="43">
        <v>83</v>
      </c>
      <c r="O426" s="91" t="s">
        <v>100</v>
      </c>
      <c r="P426" s="44" t="s">
        <v>1997</v>
      </c>
      <c r="Q426" s="49"/>
      <c r="R426" s="92"/>
      <c r="S426" s="92"/>
      <c r="T426" s="50"/>
      <c r="U426" s="55"/>
      <c r="V426" s="93">
        <v>700</v>
      </c>
      <c r="W426" s="56">
        <v>720</v>
      </c>
      <c r="X426" s="61"/>
      <c r="Y426" s="74"/>
      <c r="Z426" s="74"/>
      <c r="AA426" s="74"/>
      <c r="AB426" s="74"/>
      <c r="AC426" s="74">
        <v>4.0999999999999996</v>
      </c>
      <c r="AD426" s="74">
        <v>0.73</v>
      </c>
      <c r="AE426" s="74">
        <v>8.7771000000000008</v>
      </c>
      <c r="AF426" s="74"/>
      <c r="AG426" s="74"/>
      <c r="AH426" s="74"/>
      <c r="AI426" s="74"/>
      <c r="AJ426" s="62"/>
      <c r="AK426" s="67" t="s">
        <v>2001</v>
      </c>
      <c r="AL426" s="94"/>
      <c r="AM426" s="94" t="s">
        <v>2000</v>
      </c>
      <c r="AN426" s="68"/>
      <c r="AO426" s="72" t="s">
        <v>2002</v>
      </c>
      <c r="AP426" s="98" t="str" cm="1">
        <f t="array" aca="1" ref="AP426" ca="1">INDIRECT(ADDRESS(CELL("row", INDEX('Drugs properties'!$A:$A, MATCH($D426, 'Drugs properties'!$A:$A, 0), 0)), 2, 4, TRUE, "Drugs properties"))</f>
        <v>CC(CC(C1=CC=CC=C1)C2=CC=CC=C2)NC(C)(C)C</v>
      </c>
      <c r="AQ426" s="98" cm="1">
        <f t="array" aca="1" ref="AQ426" ca="1">INDIRECT(ADDRESS(CELL("row", INDEX('Drugs properties'!$A:$A, MATCH($D426, 'Drugs properties'!$A:$A, 0), 0)), 3, 4, TRUE, "Drugs properties"))</f>
        <v>281.44</v>
      </c>
      <c r="AR426" s="98" cm="1">
        <f t="array" aca="1" ref="AR426" ca="1">INDIRECT(ADDRESS(CELL("row", INDEX('Drugs properties'!$A:$A, MATCH($D426, 'Drugs properties'!$A:$A, 0), 0)), 4, 4, TRUE, "Drugs properties"))</f>
        <v>12.03</v>
      </c>
      <c r="AS426" s="98" cm="1">
        <f t="array" aca="1" ref="AS426" ca="1">INDIRECT(ADDRESS(CELL("row", INDEX('Drugs properties'!$A:$A, MATCH($D426, 'Drugs properties'!$A:$A, 0), 0)), 5, 4, TRUE, "Drugs properties"))</f>
        <v>4.68</v>
      </c>
      <c r="AT426" s="98" cm="1">
        <f t="array" aca="1" ref="AT426" ca="1">INDIRECT(ADDRESS(CELL("row", INDEX('Drugs properties'!$A:$A, MATCH($D426, 'Drugs properties'!$A:$A, 0), 0)), 6, 4, TRUE, "Drugs properties"))</f>
        <v>1</v>
      </c>
      <c r="AU426" s="98" cm="1">
        <f t="array" aca="1" ref="AU426" ca="1">INDIRECT(ADDRESS(CELL("row", INDEX('Drugs properties'!$A:$A, MATCH($D426, 'Drugs properties'!$A:$A, 0), 0)), 7, 4, TRUE, "Drugs properties"))</f>
        <v>1</v>
      </c>
      <c r="AV426" s="98" cm="1">
        <f t="array" aca="1" ref="AV426" ca="1">INDIRECT(ADDRESS(CELL("row", INDEX('Drugs properties'!$A:$A, MATCH($D426, 'Drugs properties'!$A:$A, 0), 0)), 8, 4, TRUE, "Drugs properties"))</f>
        <v>6</v>
      </c>
      <c r="AW426" s="98" cm="1">
        <f t="array" aca="1" ref="AW426" ca="1">INDIRECT(ADDRESS(CELL("row", INDEX('Drugs properties'!$A:$A, MATCH($D426, 'Drugs properties'!$A:$A, 0), 0)), 9, 4, TRUE, "Drugs properties"))</f>
        <v>21</v>
      </c>
      <c r="AX426" s="105" cm="1">
        <f t="array" aca="1" ref="AX426" ca="1">INDIRECT(ADDRESS(CELL("row", INDEX('Drugs properties'!$A:$A, MATCH($D426, 'Drugs properties'!$A:$A, 0), 0)), 11, 4, TRUE, "Drugs properties"))</f>
        <v>6</v>
      </c>
      <c r="AY426" s="102" cm="1">
        <f t="array" aca="1" ref="AY426" ca="1">INDIRECT(ADDRESS(CELL("row", INDEX('Drugs properties'!$A:$A, MATCH($D426, 'Drugs properties'!$A:$A, 0), 0)), 12, 4, TRUE, "Drugs properties"))</f>
        <v>3</v>
      </c>
      <c r="AZ426" s="102" cm="1">
        <f t="array" aca="1" ref="AZ426" ca="1">INDIRECT(ADDRESS(CELL("row", INDEX('Drugs properties'!$A:$A, MATCH($D426, 'Drugs properties'!$A:$A, 0), 0)), 13, 4, TRUE, "Drugs properties"))</f>
        <v>0</v>
      </c>
      <c r="BA426" s="109" cm="1">
        <f t="array" aca="1" ref="BA426" ca="1">INDIRECT(ADDRESS(CELL("row", INDEX('Drugs properties'!$A:$A, MATCH($D426, 'Drugs properties'!$A:$A, 0), 0)), 14, 4, TRUE, "Drugs properties"))</f>
        <v>0</v>
      </c>
    </row>
    <row r="427" spans="1:53" s="1" customFormat="1" ht="75" x14ac:dyDescent="0.25">
      <c r="A427" s="15">
        <v>425</v>
      </c>
      <c r="B427" s="89" t="s">
        <v>2003</v>
      </c>
      <c r="C427" s="32">
        <v>10666763</v>
      </c>
      <c r="D427" s="34" t="s">
        <v>2784</v>
      </c>
      <c r="E427" s="90">
        <v>30</v>
      </c>
      <c r="F427" s="90" t="s">
        <v>1486</v>
      </c>
      <c r="G427" s="90"/>
      <c r="H427" s="90" t="s">
        <v>2005</v>
      </c>
      <c r="I427" s="90" t="s">
        <v>2006</v>
      </c>
      <c r="J427" s="90"/>
      <c r="K427" s="90"/>
      <c r="L427" s="90"/>
      <c r="M427" s="35"/>
      <c r="N427" s="43">
        <v>81</v>
      </c>
      <c r="O427" s="91" t="s">
        <v>100</v>
      </c>
      <c r="P427" s="44" t="s">
        <v>2004</v>
      </c>
      <c r="Q427" s="49"/>
      <c r="R427" s="92"/>
      <c r="S427" s="92"/>
      <c r="T427" s="50"/>
      <c r="U427" s="55"/>
      <c r="V427" s="93"/>
      <c r="W427" s="56"/>
      <c r="X427" s="61"/>
      <c r="Y427" s="74"/>
      <c r="Z427" s="74"/>
      <c r="AA427" s="74"/>
      <c r="AB427" s="74"/>
      <c r="AC427" s="74"/>
      <c r="AD427" s="74"/>
      <c r="AE427" s="74"/>
      <c r="AF427" s="74"/>
      <c r="AG427" s="74"/>
      <c r="AH427" s="74"/>
      <c r="AI427" s="74"/>
      <c r="AJ427" s="62"/>
      <c r="AK427" s="67" t="s">
        <v>2007</v>
      </c>
      <c r="AL427" s="94"/>
      <c r="AM427" s="94"/>
      <c r="AN427" s="68"/>
      <c r="AO427" s="72"/>
      <c r="AP427" s="98" t="str" cm="1">
        <f t="array" aca="1" ref="AP427" ca="1">INDIRECT(ADDRESS(CELL("row", INDEX('Drugs properties'!$A:$A, MATCH($D427, 'Drugs properties'!$A:$A, 0), 0)), 2, 4, TRUE, "Drugs properties"))</f>
        <v>COC1CN(CCC1NC(=O)C2=CC(=C(C=C2OC)N)Cl)CCCOC3=CC=C(C=C3)F</v>
      </c>
      <c r="AQ427" s="98" cm="1">
        <f t="array" aca="1" ref="AQ427" ca="1">INDIRECT(ADDRESS(CELL("row", INDEX('Drugs properties'!$A:$A, MATCH($D427, 'Drugs properties'!$A:$A, 0), 0)), 3, 4, TRUE, "Drugs properties"))</f>
        <v>465.95</v>
      </c>
      <c r="AR427" s="98" cm="1">
        <f t="array" aca="1" ref="AR427" ca="1">INDIRECT(ADDRESS(CELL("row", INDEX('Drugs properties'!$A:$A, MATCH($D427, 'Drugs properties'!$A:$A, 0), 0)), 4, 4, TRUE, "Drugs properties"))</f>
        <v>86.05</v>
      </c>
      <c r="AS427" s="98" cm="1">
        <f t="array" aca="1" ref="AS427" ca="1">INDIRECT(ADDRESS(CELL("row", INDEX('Drugs properties'!$A:$A, MATCH($D427, 'Drugs properties'!$A:$A, 0), 0)), 5, 4, TRUE, "Drugs properties"))</f>
        <v>3.27</v>
      </c>
      <c r="AT427" s="98" cm="1">
        <f t="array" aca="1" ref="AT427" ca="1">INDIRECT(ADDRESS(CELL("row", INDEX('Drugs properties'!$A:$A, MATCH($D427, 'Drugs properties'!$A:$A, 0), 0)), 6, 4, TRUE, "Drugs properties"))</f>
        <v>6</v>
      </c>
      <c r="AU427" s="98" cm="1">
        <f t="array" aca="1" ref="AU427" ca="1">INDIRECT(ADDRESS(CELL("row", INDEX('Drugs properties'!$A:$A, MATCH($D427, 'Drugs properties'!$A:$A, 0), 0)), 7, 4, TRUE, "Drugs properties"))</f>
        <v>2</v>
      </c>
      <c r="AV427" s="98" cm="1">
        <f t="array" aca="1" ref="AV427" ca="1">INDIRECT(ADDRESS(CELL("row", INDEX('Drugs properties'!$A:$A, MATCH($D427, 'Drugs properties'!$A:$A, 0), 0)), 8, 4, TRUE, "Drugs properties"))</f>
        <v>10</v>
      </c>
      <c r="AW427" s="98" cm="1">
        <f t="array" aca="1" ref="AW427" ca="1">INDIRECT(ADDRESS(CELL("row", INDEX('Drugs properties'!$A:$A, MATCH($D427, 'Drugs properties'!$A:$A, 0), 0)), 9, 4, TRUE, "Drugs properties"))</f>
        <v>32</v>
      </c>
      <c r="AX427" s="105" cm="1">
        <f t="array" aca="1" ref="AX427" ca="1">INDIRECT(ADDRESS(CELL("row", INDEX('Drugs properties'!$A:$A, MATCH($D427, 'Drugs properties'!$A:$A, 0), 0)), 11, 4, TRUE, "Drugs properties"))</f>
        <v>8220</v>
      </c>
      <c r="AY427" s="102" cm="1">
        <f t="array" aca="1" ref="AY427" ca="1">INDIRECT(ADDRESS(CELL("row", INDEX('Drugs properties'!$A:$A, MATCH($D427, 'Drugs properties'!$A:$A, 0), 0)), 12, 4, TRUE, "Drugs properties"))</f>
        <v>3066</v>
      </c>
      <c r="AZ427" s="102" cm="1">
        <f t="array" aca="1" ref="AZ427" ca="1">INDIRECT(ADDRESS(CELL("row", INDEX('Drugs properties'!$A:$A, MATCH($D427, 'Drugs properties'!$A:$A, 0), 0)), 13, 4, TRUE, "Drugs properties"))</f>
        <v>340</v>
      </c>
      <c r="BA427" s="109" cm="1">
        <f t="array" aca="1" ref="BA427" ca="1">INDIRECT(ADDRESS(CELL("row", INDEX('Drugs properties'!$A:$A, MATCH($D427, 'Drugs properties'!$A:$A, 0), 0)), 14, 4, TRUE, "Drugs properties"))</f>
        <v>40</v>
      </c>
    </row>
    <row r="428" spans="1:53" s="1" customFormat="1" ht="120" x14ac:dyDescent="0.25">
      <c r="A428" s="15">
        <v>426</v>
      </c>
      <c r="B428" s="89" t="s">
        <v>2008</v>
      </c>
      <c r="C428" s="32">
        <v>8047870</v>
      </c>
      <c r="D428" s="34" t="s">
        <v>278</v>
      </c>
      <c r="E428" s="90" t="s">
        <v>911</v>
      </c>
      <c r="F428" s="90"/>
      <c r="G428" s="90" t="s">
        <v>1925</v>
      </c>
      <c r="H428" s="90"/>
      <c r="I428" s="90"/>
      <c r="J428" s="90"/>
      <c r="K428" s="90"/>
      <c r="L428" s="90"/>
      <c r="M428" s="35"/>
      <c r="N428" s="43">
        <v>82</v>
      </c>
      <c r="O428" s="91" t="s">
        <v>100</v>
      </c>
      <c r="P428" s="44" t="s">
        <v>2011</v>
      </c>
      <c r="Q428" s="49"/>
      <c r="R428" s="92"/>
      <c r="S428" s="92"/>
      <c r="T428" s="50"/>
      <c r="U428" s="55"/>
      <c r="V428" s="93"/>
      <c r="W428" s="56" t="s">
        <v>270</v>
      </c>
      <c r="X428" s="61"/>
      <c r="Y428" s="74"/>
      <c r="Z428" s="74"/>
      <c r="AA428" s="74"/>
      <c r="AB428" s="74"/>
      <c r="AC428" s="74"/>
      <c r="AD428" s="74"/>
      <c r="AE428" s="74"/>
      <c r="AF428" s="74"/>
      <c r="AG428" s="74"/>
      <c r="AH428" s="74"/>
      <c r="AI428" s="74"/>
      <c r="AJ428" s="62"/>
      <c r="AK428" s="67" t="s">
        <v>2009</v>
      </c>
      <c r="AL428" s="94"/>
      <c r="AM428" s="94"/>
      <c r="AN428" s="68" t="s">
        <v>2010</v>
      </c>
      <c r="AO428" s="72"/>
      <c r="AP428" s="98" t="str" cm="1">
        <f t="array" aca="1" ref="AP428" ca="1">INDIRECT(ADDRESS(CELL("row", INDEX('Drugs properties'!$A:$A, MATCH($D428, 'Drugs properties'!$A:$A, 0), 0)), 2, 4, TRUE, "Drugs properties"))</f>
        <v>CCC1C(C(C(C(=O)C(CC(C(C(C(C(C(=O)O1)C)OC2CC(C(C(O2)C)O)(C)OC)C)OC3C(C(CC(O3)C)N(C)C)O)(C)O)C)C)O)(C)O</v>
      </c>
      <c r="AQ428" s="98" cm="1">
        <f t="array" aca="1" ref="AQ428" ca="1">INDIRECT(ADDRESS(CELL("row", INDEX('Drugs properties'!$A:$A, MATCH($D428, 'Drugs properties'!$A:$A, 0), 0)), 3, 4, TRUE, "Drugs properties"))</f>
        <v>733.93</v>
      </c>
      <c r="AR428" s="98" cm="1">
        <f t="array" aca="1" ref="AR428" ca="1">INDIRECT(ADDRESS(CELL("row", INDEX('Drugs properties'!$A:$A, MATCH($D428, 'Drugs properties'!$A:$A, 0), 0)), 4, 4, TRUE, "Drugs properties"))</f>
        <v>193.91</v>
      </c>
      <c r="AS428" s="98" cm="1">
        <f t="array" aca="1" ref="AS428" ca="1">INDIRECT(ADDRESS(CELL("row", INDEX('Drugs properties'!$A:$A, MATCH($D428, 'Drugs properties'!$A:$A, 0), 0)), 5, 4, TRUE, "Drugs properties"))</f>
        <v>1.87</v>
      </c>
      <c r="AT428" s="98" cm="1">
        <f t="array" aca="1" ref="AT428" ca="1">INDIRECT(ADDRESS(CELL("row", INDEX('Drugs properties'!$A:$A, MATCH($D428, 'Drugs properties'!$A:$A, 0), 0)), 6, 4, TRUE, "Drugs properties"))</f>
        <v>14</v>
      </c>
      <c r="AU428" s="98" cm="1">
        <f t="array" aca="1" ref="AU428" ca="1">INDIRECT(ADDRESS(CELL("row", INDEX('Drugs properties'!$A:$A, MATCH($D428, 'Drugs properties'!$A:$A, 0), 0)), 7, 4, TRUE, "Drugs properties"))</f>
        <v>5</v>
      </c>
      <c r="AV428" s="98" cm="1">
        <f t="array" aca="1" ref="AV428" ca="1">INDIRECT(ADDRESS(CELL("row", INDEX('Drugs properties'!$A:$A, MATCH($D428, 'Drugs properties'!$A:$A, 0), 0)), 8, 4, TRUE, "Drugs properties"))</f>
        <v>7</v>
      </c>
      <c r="AW428" s="98" cm="1">
        <f t="array" aca="1" ref="AW428" ca="1">INDIRECT(ADDRESS(CELL("row", INDEX('Drugs properties'!$A:$A, MATCH($D428, 'Drugs properties'!$A:$A, 0), 0)), 9, 4, TRUE, "Drugs properties"))</f>
        <v>51</v>
      </c>
      <c r="AX428" s="105" cm="1">
        <f t="array" aca="1" ref="AX428" ca="1">INDIRECT(ADDRESS(CELL("row", INDEX('Drugs properties'!$A:$A, MATCH($D428, 'Drugs properties'!$A:$A, 0), 0)), 11, 4, TRUE, "Drugs properties"))</f>
        <v>11800</v>
      </c>
      <c r="AY428" s="102" cm="1">
        <f t="array" aca="1" ref="AY428" ca="1">INDIRECT(ADDRESS(CELL("row", INDEX('Drugs properties'!$A:$A, MATCH($D428, 'Drugs properties'!$A:$A, 0), 0)), 12, 4, TRUE, "Drugs properties"))</f>
        <v>818</v>
      </c>
      <c r="AZ428" s="102" cm="1">
        <f t="array" aca="1" ref="AZ428" ca="1">INDIRECT(ADDRESS(CELL("row", INDEX('Drugs properties'!$A:$A, MATCH($D428, 'Drugs properties'!$A:$A, 0), 0)), 13, 4, TRUE, "Drugs properties"))</f>
        <v>133</v>
      </c>
      <c r="BA428" s="109" cm="1">
        <f t="array" aca="1" ref="BA428" ca="1">INDIRECT(ADDRESS(CELL("row", INDEX('Drugs properties'!$A:$A, MATCH($D428, 'Drugs properties'!$A:$A, 0), 0)), 14, 4, TRUE, "Drugs properties"))</f>
        <v>11</v>
      </c>
    </row>
    <row r="429" spans="1:53" s="1" customFormat="1" ht="75" x14ac:dyDescent="0.25">
      <c r="A429" s="15">
        <v>427</v>
      </c>
      <c r="B429" s="89" t="s">
        <v>2012</v>
      </c>
      <c r="C429" s="32">
        <v>11858397</v>
      </c>
      <c r="D429" s="34" t="s">
        <v>2786</v>
      </c>
      <c r="E429" s="90" t="s">
        <v>911</v>
      </c>
      <c r="F429" s="90"/>
      <c r="G429" s="90" t="s">
        <v>2013</v>
      </c>
      <c r="H429" s="90"/>
      <c r="I429" s="90"/>
      <c r="J429" s="90"/>
      <c r="K429" s="90"/>
      <c r="L429" s="90"/>
      <c r="M429" s="35"/>
      <c r="N429" s="43">
        <v>92</v>
      </c>
      <c r="O429" s="91" t="s">
        <v>100</v>
      </c>
      <c r="P429" s="44" t="s">
        <v>2014</v>
      </c>
      <c r="Q429" s="49"/>
      <c r="R429" s="92"/>
      <c r="S429" s="92"/>
      <c r="T429" s="50"/>
      <c r="U429" s="55"/>
      <c r="V429" s="93"/>
      <c r="W429" s="56"/>
      <c r="X429" s="61"/>
      <c r="Y429" s="74"/>
      <c r="Z429" s="74"/>
      <c r="AA429" s="74"/>
      <c r="AB429" s="74"/>
      <c r="AC429" s="74"/>
      <c r="AD429" s="74"/>
      <c r="AE429" s="74"/>
      <c r="AF429" s="74"/>
      <c r="AG429" s="74"/>
      <c r="AH429" s="74"/>
      <c r="AI429" s="74"/>
      <c r="AJ429" s="62"/>
      <c r="AK429" s="67" t="s">
        <v>2016</v>
      </c>
      <c r="AL429" s="94"/>
      <c r="AM429" s="94"/>
      <c r="AN429" s="68"/>
      <c r="AO429" s="72" t="s">
        <v>2015</v>
      </c>
      <c r="AP429" s="100" t="str" cm="1">
        <f t="array" aca="1" ref="AP429" ca="1">INDIRECT(ADDRESS(CELL("row", INDEX('Drugs properties'!$A:$A, MATCH($D429, 'Drugs properties'!$A:$A, 0), 0)), 2, 4, TRUE, "Drugs properties"))</f>
        <v>CCN(CC)CCNC(=O)C1=CC(=C(C=C1OC)N)Cl</v>
      </c>
      <c r="AQ429" s="98" cm="1">
        <f t="array" aca="1" ref="AQ429" ca="1">INDIRECT(ADDRESS(CELL("row", INDEX('Drugs properties'!$A:$A, MATCH($D429, 'Drugs properties'!$A:$A, 0), 0)), 3, 4, TRUE, "Drugs properties"))</f>
        <v>299.8</v>
      </c>
      <c r="AR429" s="98" cm="1">
        <f t="array" aca="1" ref="AR429" ca="1">INDIRECT(ADDRESS(CELL("row", INDEX('Drugs properties'!$A:$A, MATCH($D429, 'Drugs properties'!$A:$A, 0), 0)), 4, 4, TRUE, "Drugs properties"))</f>
        <v>67.59</v>
      </c>
      <c r="AS429" s="98" cm="1">
        <f t="array" aca="1" ref="AS429" ca="1">INDIRECT(ADDRESS(CELL("row", INDEX('Drugs properties'!$A:$A, MATCH($D429, 'Drugs properties'!$A:$A, 0), 0)), 5, 4, TRUE, "Drugs properties"))</f>
        <v>2.2799999999999998</v>
      </c>
      <c r="AT429" s="98" cm="1">
        <f t="array" aca="1" ref="AT429" ca="1">INDIRECT(ADDRESS(CELL("row", INDEX('Drugs properties'!$A:$A, MATCH($D429, 'Drugs properties'!$A:$A, 0), 0)), 6, 4, TRUE, "Drugs properties"))</f>
        <v>3</v>
      </c>
      <c r="AU429" s="98" cm="1">
        <f t="array" aca="1" ref="AU429" ca="1">INDIRECT(ADDRESS(CELL("row", INDEX('Drugs properties'!$A:$A, MATCH($D429, 'Drugs properties'!$A:$A, 0), 0)), 7, 4, TRUE, "Drugs properties"))</f>
        <v>2</v>
      </c>
      <c r="AV429" s="98" cm="1">
        <f t="array" aca="1" ref="AV429" ca="1">INDIRECT(ADDRESS(CELL("row", INDEX('Drugs properties'!$A:$A, MATCH($D429, 'Drugs properties'!$A:$A, 0), 0)), 8, 4, TRUE, "Drugs properties"))</f>
        <v>8</v>
      </c>
      <c r="AW429" s="98" cm="1">
        <f t="array" aca="1" ref="AW429" ca="1">INDIRECT(ADDRESS(CELL("row", INDEX('Drugs properties'!$A:$A, MATCH($D429, 'Drugs properties'!$A:$A, 0), 0)), 9, 4, TRUE, "Drugs properties"))</f>
        <v>20</v>
      </c>
      <c r="AX429" s="105" cm="1">
        <f t="array" aca="1" ref="AX429" ca="1">INDIRECT(ADDRESS(CELL("row", INDEX('Drugs properties'!$A:$A, MATCH($D429, 'Drugs properties'!$A:$A, 0), 0)), 11, 4, TRUE, "Drugs properties"))</f>
        <v>30471</v>
      </c>
      <c r="AY429" s="102" cm="1">
        <f t="array" aca="1" ref="AY429" ca="1">INDIRECT(ADDRESS(CELL("row", INDEX('Drugs properties'!$A:$A, MATCH($D429, 'Drugs properties'!$A:$A, 0), 0)), 12, 4, TRUE, "Drugs properties"))</f>
        <v>1596</v>
      </c>
      <c r="AZ429" s="102" cm="1">
        <f t="array" aca="1" ref="AZ429" ca="1">INDIRECT(ADDRESS(CELL("row", INDEX('Drugs properties'!$A:$A, MATCH($D429, 'Drugs properties'!$A:$A, 0), 0)), 13, 4, TRUE, "Drugs properties"))</f>
        <v>123</v>
      </c>
      <c r="BA429" s="109" cm="1">
        <f t="array" aca="1" ref="BA429" ca="1">INDIRECT(ADDRESS(CELL("row", INDEX('Drugs properties'!$A:$A, MATCH($D429, 'Drugs properties'!$A:$A, 0), 0)), 14, 4, TRUE, "Drugs properties"))</f>
        <v>1</v>
      </c>
    </row>
    <row r="430" spans="1:53" s="1" customFormat="1" ht="195" x14ac:dyDescent="0.25">
      <c r="A430" s="15">
        <v>428</v>
      </c>
      <c r="B430" s="89" t="s">
        <v>2017</v>
      </c>
      <c r="C430" s="32">
        <v>10321848</v>
      </c>
      <c r="D430" s="34" t="s">
        <v>53</v>
      </c>
      <c r="E430" s="90">
        <v>320</v>
      </c>
      <c r="F430" s="90" t="s">
        <v>3252</v>
      </c>
      <c r="G430" s="90" t="s">
        <v>19</v>
      </c>
      <c r="H430" s="90" t="s">
        <v>2018</v>
      </c>
      <c r="I430" s="90" t="s">
        <v>3381</v>
      </c>
      <c r="J430" s="90"/>
      <c r="K430" s="90"/>
      <c r="L430" s="90"/>
      <c r="M430" s="35"/>
      <c r="N430" s="43">
        <v>84</v>
      </c>
      <c r="O430" s="91" t="s">
        <v>100</v>
      </c>
      <c r="P430" s="44"/>
      <c r="Q430" s="49"/>
      <c r="R430" s="92"/>
      <c r="S430" s="92"/>
      <c r="T430" s="50"/>
      <c r="U430" s="55"/>
      <c r="V430" s="93">
        <v>490</v>
      </c>
      <c r="W430" s="56"/>
      <c r="X430" s="61"/>
      <c r="Y430" s="74"/>
      <c r="Z430" s="74"/>
      <c r="AA430" s="74"/>
      <c r="AB430" s="74"/>
      <c r="AC430" s="74">
        <v>2.4</v>
      </c>
      <c r="AD430" s="74"/>
      <c r="AE430" s="74"/>
      <c r="AF430" s="74"/>
      <c r="AG430" s="74"/>
      <c r="AH430" s="74"/>
      <c r="AI430" s="74"/>
      <c r="AJ430" s="62">
        <v>1.3</v>
      </c>
      <c r="AK430" s="67" t="s">
        <v>2019</v>
      </c>
      <c r="AL430" s="94"/>
      <c r="AM430" s="94"/>
      <c r="AN430" s="68" t="s">
        <v>2020</v>
      </c>
      <c r="AO430" s="72"/>
      <c r="AP430" s="98" t="str" cm="1">
        <f t="array" aca="1" ref="AP430" ca="1">INDIRECT(ADDRESS(CELL("row", INDEX('Drugs properties'!$A:$A, MATCH($D430, 'Drugs properties'!$A:$A, 0), 0)), 2, 4, TRUE, "Drugs properties"))</f>
        <v>CC(C)NCC(C1=CC=C(C=C1)NS(=O)(=O)C)O</v>
      </c>
      <c r="AQ430" s="98" cm="1">
        <f t="array" aca="1" ref="AQ430" ca="1">INDIRECT(ADDRESS(CELL("row", INDEX('Drugs properties'!$A:$A, MATCH($D430, 'Drugs properties'!$A:$A, 0), 0)), 3, 4, TRUE, "Drugs properties"))</f>
        <v>272.36</v>
      </c>
      <c r="AR430" s="98" cm="1">
        <f t="array" aca="1" ref="AR430" ca="1">INDIRECT(ADDRESS(CELL("row", INDEX('Drugs properties'!$A:$A, MATCH($D430, 'Drugs properties'!$A:$A, 0), 0)), 4, 4, TRUE, "Drugs properties"))</f>
        <v>86.81</v>
      </c>
      <c r="AS430" s="98" cm="1">
        <f t="array" aca="1" ref="AS430" ca="1">INDIRECT(ADDRESS(CELL("row", INDEX('Drugs properties'!$A:$A, MATCH($D430, 'Drugs properties'!$A:$A, 0), 0)), 5, 4, TRUE, "Drugs properties"))</f>
        <v>1.03</v>
      </c>
      <c r="AT430" s="98" cm="1">
        <f t="array" aca="1" ref="AT430" ca="1">INDIRECT(ADDRESS(CELL("row", INDEX('Drugs properties'!$A:$A, MATCH($D430, 'Drugs properties'!$A:$A, 0), 0)), 6, 4, TRUE, "Drugs properties"))</f>
        <v>4</v>
      </c>
      <c r="AU430" s="98" cm="1">
        <f t="array" aca="1" ref="AU430" ca="1">INDIRECT(ADDRESS(CELL("row", INDEX('Drugs properties'!$A:$A, MATCH($D430, 'Drugs properties'!$A:$A, 0), 0)), 7, 4, TRUE, "Drugs properties"))</f>
        <v>3</v>
      </c>
      <c r="AV430" s="98" cm="1">
        <f t="array" aca="1" ref="AV430" ca="1">INDIRECT(ADDRESS(CELL("row", INDEX('Drugs properties'!$A:$A, MATCH($D430, 'Drugs properties'!$A:$A, 0), 0)), 8, 4, TRUE, "Drugs properties"))</f>
        <v>6</v>
      </c>
      <c r="AW430" s="98" cm="1">
        <f t="array" aca="1" ref="AW430" ca="1">INDIRECT(ADDRESS(CELL("row", INDEX('Drugs properties'!$A:$A, MATCH($D430, 'Drugs properties'!$A:$A, 0), 0)), 9, 4, TRUE, "Drugs properties"))</f>
        <v>18</v>
      </c>
      <c r="AX430" s="105" cm="1">
        <f t="array" aca="1" ref="AX430" ca="1">INDIRECT(ADDRESS(CELL("row", INDEX('Drugs properties'!$A:$A, MATCH($D430, 'Drugs properties'!$A:$A, 0), 0)), 11, 4, TRUE, "Drugs properties"))</f>
        <v>4950</v>
      </c>
      <c r="AY430" s="102" cm="1">
        <f t="array" aca="1" ref="AY430" ca="1">INDIRECT(ADDRESS(CELL("row", INDEX('Drugs properties'!$A:$A, MATCH($D430, 'Drugs properties'!$A:$A, 0), 0)), 12, 4, TRUE, "Drugs properties"))</f>
        <v>2201</v>
      </c>
      <c r="AZ430" s="102" cm="1">
        <f t="array" aca="1" ref="AZ430" ca="1">INDIRECT(ADDRESS(CELL("row", INDEX('Drugs properties'!$A:$A, MATCH($D430, 'Drugs properties'!$A:$A, 0), 0)), 13, 4, TRUE, "Drugs properties"))</f>
        <v>357</v>
      </c>
      <c r="BA430" s="109" cm="1">
        <f t="array" aca="1" ref="BA430" ca="1">INDIRECT(ADDRESS(CELL("row", INDEX('Drugs properties'!$A:$A, MATCH($D430, 'Drugs properties'!$A:$A, 0), 0)), 14, 4, TRUE, "Drugs properties"))</f>
        <v>34</v>
      </c>
    </row>
    <row r="431" spans="1:53" s="1" customFormat="1" ht="60" x14ac:dyDescent="0.25">
      <c r="A431" s="15">
        <v>429</v>
      </c>
      <c r="B431" s="89" t="s">
        <v>2017</v>
      </c>
      <c r="C431" s="32">
        <v>10321848</v>
      </c>
      <c r="D431" s="34" t="s">
        <v>53</v>
      </c>
      <c r="E431" s="90">
        <v>160</v>
      </c>
      <c r="F431" s="90" t="s">
        <v>3159</v>
      </c>
      <c r="G431" s="90" t="s">
        <v>19</v>
      </c>
      <c r="H431" s="90" t="s">
        <v>2021</v>
      </c>
      <c r="I431" s="90" t="s">
        <v>3382</v>
      </c>
      <c r="J431" s="90" t="s">
        <v>2022</v>
      </c>
      <c r="K431" s="90"/>
      <c r="L431" s="90"/>
      <c r="M431" s="35"/>
      <c r="N431" s="43">
        <v>73</v>
      </c>
      <c r="O431" s="91" t="s">
        <v>100</v>
      </c>
      <c r="P431" s="44" t="s">
        <v>3499</v>
      </c>
      <c r="Q431" s="49"/>
      <c r="R431" s="92"/>
      <c r="S431" s="92"/>
      <c r="T431" s="50"/>
      <c r="U431" s="55"/>
      <c r="V431" s="93"/>
      <c r="W431" s="56"/>
      <c r="X431" s="61"/>
      <c r="Y431" s="74"/>
      <c r="Z431" s="74"/>
      <c r="AA431" s="74"/>
      <c r="AB431" s="74"/>
      <c r="AC431" s="74">
        <v>4.7</v>
      </c>
      <c r="AD431" s="74">
        <v>1.05</v>
      </c>
      <c r="AE431" s="74">
        <v>9.9</v>
      </c>
      <c r="AF431" s="74">
        <v>99</v>
      </c>
      <c r="AG431" s="74">
        <v>31.1</v>
      </c>
      <c r="AH431" s="74"/>
      <c r="AI431" s="74"/>
      <c r="AJ431" s="62">
        <v>3.2</v>
      </c>
      <c r="AK431" s="67" t="s">
        <v>3498</v>
      </c>
      <c r="AL431" s="94"/>
      <c r="AM431" s="94"/>
      <c r="AN431" s="68"/>
      <c r="AO431" s="72"/>
      <c r="AP431" s="100" t="str" cm="1">
        <f t="array" aca="1" ref="AP431" ca="1">INDIRECT(ADDRESS(CELL("row", INDEX('Drugs properties'!$A:$A, MATCH($D431, 'Drugs properties'!$A:$A, 0), 0)), 2, 4, TRUE, "Drugs properties"))</f>
        <v>CC(C)NCC(C1=CC=C(C=C1)NS(=O)(=O)C)O</v>
      </c>
      <c r="AQ431" s="98" cm="1">
        <f t="array" aca="1" ref="AQ431" ca="1">INDIRECT(ADDRESS(CELL("row", INDEX('Drugs properties'!$A:$A, MATCH($D431, 'Drugs properties'!$A:$A, 0), 0)), 3, 4, TRUE, "Drugs properties"))</f>
        <v>272.36</v>
      </c>
      <c r="AR431" s="98" cm="1">
        <f t="array" aca="1" ref="AR431" ca="1">INDIRECT(ADDRESS(CELL("row", INDEX('Drugs properties'!$A:$A, MATCH($D431, 'Drugs properties'!$A:$A, 0), 0)), 4, 4, TRUE, "Drugs properties"))</f>
        <v>86.81</v>
      </c>
      <c r="AS431" s="98" cm="1">
        <f t="array" aca="1" ref="AS431" ca="1">INDIRECT(ADDRESS(CELL("row", INDEX('Drugs properties'!$A:$A, MATCH($D431, 'Drugs properties'!$A:$A, 0), 0)), 5, 4, TRUE, "Drugs properties"))</f>
        <v>1.03</v>
      </c>
      <c r="AT431" s="98" cm="1">
        <f t="array" aca="1" ref="AT431" ca="1">INDIRECT(ADDRESS(CELL("row", INDEX('Drugs properties'!$A:$A, MATCH($D431, 'Drugs properties'!$A:$A, 0), 0)), 6, 4, TRUE, "Drugs properties"))</f>
        <v>4</v>
      </c>
      <c r="AU431" s="98" cm="1">
        <f t="array" aca="1" ref="AU431" ca="1">INDIRECT(ADDRESS(CELL("row", INDEX('Drugs properties'!$A:$A, MATCH($D431, 'Drugs properties'!$A:$A, 0), 0)), 7, 4, TRUE, "Drugs properties"))</f>
        <v>3</v>
      </c>
      <c r="AV431" s="98" cm="1">
        <f t="array" aca="1" ref="AV431" ca="1">INDIRECT(ADDRESS(CELL("row", INDEX('Drugs properties'!$A:$A, MATCH($D431, 'Drugs properties'!$A:$A, 0), 0)), 8, 4, TRUE, "Drugs properties"))</f>
        <v>6</v>
      </c>
      <c r="AW431" s="98" cm="1">
        <f t="array" aca="1" ref="AW431" ca="1">INDIRECT(ADDRESS(CELL("row", INDEX('Drugs properties'!$A:$A, MATCH($D431, 'Drugs properties'!$A:$A, 0), 0)), 9, 4, TRUE, "Drugs properties"))</f>
        <v>18</v>
      </c>
      <c r="AX431" s="105" cm="1">
        <f t="array" aca="1" ref="AX431" ca="1">INDIRECT(ADDRESS(CELL("row", INDEX('Drugs properties'!$A:$A, MATCH($D431, 'Drugs properties'!$A:$A, 0), 0)), 11, 4, TRUE, "Drugs properties"))</f>
        <v>4950</v>
      </c>
      <c r="AY431" s="102" cm="1">
        <f t="array" aca="1" ref="AY431" ca="1">INDIRECT(ADDRESS(CELL("row", INDEX('Drugs properties'!$A:$A, MATCH($D431, 'Drugs properties'!$A:$A, 0), 0)), 12, 4, TRUE, "Drugs properties"))</f>
        <v>2201</v>
      </c>
      <c r="AZ431" s="102" cm="1">
        <f t="array" aca="1" ref="AZ431" ca="1">INDIRECT(ADDRESS(CELL("row", INDEX('Drugs properties'!$A:$A, MATCH($D431, 'Drugs properties'!$A:$A, 0), 0)), 13, 4, TRUE, "Drugs properties"))</f>
        <v>357</v>
      </c>
      <c r="BA431" s="109" cm="1">
        <f t="array" aca="1" ref="BA431" ca="1">INDIRECT(ADDRESS(CELL("row", INDEX('Drugs properties'!$A:$A, MATCH($D431, 'Drugs properties'!$A:$A, 0), 0)), 14, 4, TRUE, "Drugs properties"))</f>
        <v>34</v>
      </c>
    </row>
    <row r="432" spans="1:53" s="1" customFormat="1" ht="120" x14ac:dyDescent="0.25">
      <c r="A432" s="15">
        <v>430</v>
      </c>
      <c r="B432" s="89" t="s">
        <v>2023</v>
      </c>
      <c r="C432" s="32">
        <v>2389840</v>
      </c>
      <c r="D432" s="34" t="s">
        <v>1765</v>
      </c>
      <c r="E432" s="90" t="s">
        <v>911</v>
      </c>
      <c r="F432" s="90"/>
      <c r="G432" s="90"/>
      <c r="H432" s="90" t="s">
        <v>2026</v>
      </c>
      <c r="I432" s="90"/>
      <c r="J432" s="90"/>
      <c r="K432" s="90"/>
      <c r="L432" s="90"/>
      <c r="M432" s="35"/>
      <c r="N432" s="43">
        <v>81</v>
      </c>
      <c r="O432" s="91" t="s">
        <v>100</v>
      </c>
      <c r="P432" s="44" t="s">
        <v>2024</v>
      </c>
      <c r="Q432" s="49" t="s">
        <v>296</v>
      </c>
      <c r="R432" s="92"/>
      <c r="S432" s="92"/>
      <c r="T432" s="50"/>
      <c r="U432" s="55"/>
      <c r="V432" s="93"/>
      <c r="W432" s="56">
        <v>540</v>
      </c>
      <c r="X432" s="61"/>
      <c r="Y432" s="74"/>
      <c r="Z432" s="74"/>
      <c r="AA432" s="74"/>
      <c r="AB432" s="74">
        <v>138</v>
      </c>
      <c r="AC432" s="74">
        <v>3.8</v>
      </c>
      <c r="AD432" s="74"/>
      <c r="AE432" s="74">
        <v>8.6999999999999993</v>
      </c>
      <c r="AF432" s="74">
        <v>97</v>
      </c>
      <c r="AG432" s="74"/>
      <c r="AH432" s="74"/>
      <c r="AI432" s="74">
        <v>24</v>
      </c>
      <c r="AJ432" s="62"/>
      <c r="AK432" s="67" t="s">
        <v>2025</v>
      </c>
      <c r="AL432" s="94"/>
      <c r="AM432" s="94" t="s">
        <v>740</v>
      </c>
      <c r="AN432" s="68"/>
      <c r="AO432" s="72"/>
      <c r="AP432" s="98" t="str" cm="1">
        <f t="array" aca="1" ref="AP432" ca="1">INDIRECT(ADDRESS(CELL("row", INDEX('Drugs properties'!$A:$A, MATCH($D432, 'Drugs properties'!$A:$A, 0), 0)), 2, 4, TRUE, "Drugs properties"))</f>
        <v>CC1C(C(CC(O1)OC2C(OC(CC2O)OC3C(OC(CC3O)OC4CCC5(C(C4)CCC6C5CC(C7(C6(CCC7C8=CC(=O)OC8)O)C)O)C)C)C)O)O</v>
      </c>
      <c r="AQ432" s="98" cm="1">
        <f t="array" aca="1" ref="AQ432" ca="1">INDIRECT(ADDRESS(CELL("row", INDEX('Drugs properties'!$A:$A, MATCH($D432, 'Drugs properties'!$A:$A, 0), 0)), 3, 4, TRUE, "Drugs properties"))</f>
        <v>780.94</v>
      </c>
      <c r="AR432" s="98" cm="1">
        <f t="array" aca="1" ref="AR432" ca="1">INDIRECT(ADDRESS(CELL("row", INDEX('Drugs properties'!$A:$A, MATCH($D432, 'Drugs properties'!$A:$A, 0), 0)), 4, 4, TRUE, "Drugs properties"))</f>
        <v>203.06</v>
      </c>
      <c r="AS432" s="98" cm="1">
        <f t="array" aca="1" ref="AS432" ca="1">INDIRECT(ADDRESS(CELL("row", INDEX('Drugs properties'!$A:$A, MATCH($D432, 'Drugs properties'!$A:$A, 0), 0)), 5, 4, TRUE, "Drugs properties"))</f>
        <v>1.87</v>
      </c>
      <c r="AT432" s="98" cm="1">
        <f t="array" aca="1" ref="AT432" ca="1">INDIRECT(ADDRESS(CELL("row", INDEX('Drugs properties'!$A:$A, MATCH($D432, 'Drugs properties'!$A:$A, 0), 0)), 6, 4, TRUE, "Drugs properties"))</f>
        <v>14</v>
      </c>
      <c r="AU432" s="98" cm="1">
        <f t="array" aca="1" ref="AU432" ca="1">INDIRECT(ADDRESS(CELL("row", INDEX('Drugs properties'!$A:$A, MATCH($D432, 'Drugs properties'!$A:$A, 0), 0)), 7, 4, TRUE, "Drugs properties"))</f>
        <v>6</v>
      </c>
      <c r="AV432" s="98" cm="1">
        <f t="array" aca="1" ref="AV432" ca="1">INDIRECT(ADDRESS(CELL("row", INDEX('Drugs properties'!$A:$A, MATCH($D432, 'Drugs properties'!$A:$A, 0), 0)), 8, 4, TRUE, "Drugs properties"))</f>
        <v>7</v>
      </c>
      <c r="AW432" s="98" cm="1">
        <f t="array" aca="1" ref="AW432" ca="1">INDIRECT(ADDRESS(CELL("row", INDEX('Drugs properties'!$A:$A, MATCH($D432, 'Drugs properties'!$A:$A, 0), 0)), 9, 4, TRUE, "Drugs properties"))</f>
        <v>55</v>
      </c>
      <c r="AX432" s="105" cm="1">
        <f t="array" aca="1" ref="AX432" ca="1">INDIRECT(ADDRESS(CELL("row", INDEX('Drugs properties'!$A:$A, MATCH($D432, 'Drugs properties'!$A:$A, 0), 0)), 11, 4, TRUE, "Drugs properties"))</f>
        <v>22420</v>
      </c>
      <c r="AY432" s="102" cm="1">
        <f t="array" aca="1" ref="AY432" ca="1">INDIRECT(ADDRESS(CELL("row", INDEX('Drugs properties'!$A:$A, MATCH($D432, 'Drugs properties'!$A:$A, 0), 0)), 12, 4, TRUE, "Drugs properties"))</f>
        <v>10060</v>
      </c>
      <c r="AZ432" s="102" cm="1">
        <f t="array" aca="1" ref="AZ432" ca="1">INDIRECT(ADDRESS(CELL("row", INDEX('Drugs properties'!$A:$A, MATCH($D432, 'Drugs properties'!$A:$A, 0), 0)), 13, 4, TRUE, "Drugs properties"))</f>
        <v>185</v>
      </c>
      <c r="BA432" s="109" cm="1">
        <f t="array" aca="1" ref="BA432" ca="1">INDIRECT(ADDRESS(CELL("row", INDEX('Drugs properties'!$A:$A, MATCH($D432, 'Drugs properties'!$A:$A, 0), 0)), 14, 4, TRUE, "Drugs properties"))</f>
        <v>18</v>
      </c>
    </row>
    <row r="433" spans="1:53" s="1" customFormat="1" ht="75" x14ac:dyDescent="0.25">
      <c r="A433" s="15">
        <v>431</v>
      </c>
      <c r="B433" s="89" t="s">
        <v>2027</v>
      </c>
      <c r="C433" s="32">
        <v>8917271</v>
      </c>
      <c r="D433" s="34" t="s">
        <v>187</v>
      </c>
      <c r="E433" s="90">
        <v>10</v>
      </c>
      <c r="F433" s="90"/>
      <c r="G433" s="90"/>
      <c r="H433" s="90" t="s">
        <v>2029</v>
      </c>
      <c r="I433" s="90"/>
      <c r="J433" s="90"/>
      <c r="K433" s="90"/>
      <c r="L433" s="90"/>
      <c r="M433" s="35"/>
      <c r="N433" s="43">
        <v>81</v>
      </c>
      <c r="O433" s="91" t="s">
        <v>100</v>
      </c>
      <c r="P433" s="44" t="s">
        <v>2028</v>
      </c>
      <c r="Q433" s="49"/>
      <c r="R433" s="92"/>
      <c r="S433" s="92"/>
      <c r="T433" s="50"/>
      <c r="U433" s="55"/>
      <c r="V433" s="93" t="s">
        <v>2031</v>
      </c>
      <c r="W433" s="56"/>
      <c r="X433" s="61"/>
      <c r="Y433" s="74"/>
      <c r="Z433" s="74"/>
      <c r="AA433" s="74"/>
      <c r="AB433" s="74"/>
      <c r="AC433" s="74">
        <v>3.6</v>
      </c>
      <c r="AD433" s="74">
        <v>0.9</v>
      </c>
      <c r="AE433" s="74"/>
      <c r="AF433" s="74"/>
      <c r="AG433" s="74"/>
      <c r="AH433" s="74"/>
      <c r="AI433" s="74"/>
      <c r="AJ433" s="62"/>
      <c r="AK433" s="67" t="s">
        <v>2032</v>
      </c>
      <c r="AL433" s="94"/>
      <c r="AM433" s="94" t="s">
        <v>2033</v>
      </c>
      <c r="AN433" s="68"/>
      <c r="AO433" s="72" t="s">
        <v>2030</v>
      </c>
      <c r="AP433" s="98" t="str" cm="1">
        <f t="array" aca="1" ref="AP433" ca="1">INDIRECT(ADDRESS(CELL("row", INDEX('Drugs properties'!$A:$A, MATCH($D433, 'Drugs properties'!$A:$A, 0), 0)), 2, 4, TRUE, "Drugs properties"))</f>
        <v>COC1=CC=C(C=C1)CCN2CCC(CC2)NC3=NC4=CC=CC=C4N3CC5=CC=C(C=C5)F</v>
      </c>
      <c r="AQ433" s="98" cm="1">
        <f t="array" aca="1" ref="AQ433" ca="1">INDIRECT(ADDRESS(CELL("row", INDEX('Drugs properties'!$A:$A, MATCH($D433, 'Drugs properties'!$A:$A, 0), 0)), 3, 4, TRUE, "Drugs properties"))</f>
        <v>458.57</v>
      </c>
      <c r="AR433" s="98" cm="1">
        <f t="array" aca="1" ref="AR433" ca="1">INDIRECT(ADDRESS(CELL("row", INDEX('Drugs properties'!$A:$A, MATCH($D433, 'Drugs properties'!$A:$A, 0), 0)), 4, 4, TRUE, "Drugs properties"))</f>
        <v>42.32</v>
      </c>
      <c r="AS433" s="98" cm="1">
        <f t="array" aca="1" ref="AS433" ca="1">INDIRECT(ADDRESS(CELL("row", INDEX('Drugs properties'!$A:$A, MATCH($D433, 'Drugs properties'!$A:$A, 0), 0)), 5, 4, TRUE, "Drugs properties"))</f>
        <v>5</v>
      </c>
      <c r="AT433" s="98" cm="1">
        <f t="array" aca="1" ref="AT433" ca="1">INDIRECT(ADDRESS(CELL("row", INDEX('Drugs properties'!$A:$A, MATCH($D433, 'Drugs properties'!$A:$A, 0), 0)), 6, 4, TRUE, "Drugs properties"))</f>
        <v>4</v>
      </c>
      <c r="AU433" s="98" cm="1">
        <f t="array" aca="1" ref="AU433" ca="1">INDIRECT(ADDRESS(CELL("row", INDEX('Drugs properties'!$A:$A, MATCH($D433, 'Drugs properties'!$A:$A, 0), 0)), 7, 4, TRUE, "Drugs properties"))</f>
        <v>1</v>
      </c>
      <c r="AV433" s="98" cm="1">
        <f t="array" aca="1" ref="AV433" ca="1">INDIRECT(ADDRESS(CELL("row", INDEX('Drugs properties'!$A:$A, MATCH($D433, 'Drugs properties'!$A:$A, 0), 0)), 8, 4, TRUE, "Drugs properties"))</f>
        <v>8</v>
      </c>
      <c r="AW433" s="98" cm="1">
        <f t="array" aca="1" ref="AW433" ca="1">INDIRECT(ADDRESS(CELL("row", INDEX('Drugs properties'!$A:$A, MATCH($D433, 'Drugs properties'!$A:$A, 0), 0)), 9, 4, TRUE, "Drugs properties"))</f>
        <v>34</v>
      </c>
      <c r="AX433" s="105" cm="1">
        <f t="array" aca="1" ref="AX433" ca="1">INDIRECT(ADDRESS(CELL("row", INDEX('Drugs properties'!$A:$A, MATCH($D433, 'Drugs properties'!$A:$A, 0), 0)), 11, 4, TRUE, "Drugs properties"))</f>
        <v>1786</v>
      </c>
      <c r="AY433" s="102" cm="1">
        <f t="array" aca="1" ref="AY433" ca="1">INDIRECT(ADDRESS(CELL("row", INDEX('Drugs properties'!$A:$A, MATCH($D433, 'Drugs properties'!$A:$A, 0), 0)), 12, 4, TRUE, "Drugs properties"))</f>
        <v>363</v>
      </c>
      <c r="AZ433" s="102" cm="1">
        <f t="array" aca="1" ref="AZ433" ca="1">INDIRECT(ADDRESS(CELL("row", INDEX('Drugs properties'!$A:$A, MATCH($D433, 'Drugs properties'!$A:$A, 0), 0)), 13, 4, TRUE, "Drugs properties"))</f>
        <v>21</v>
      </c>
      <c r="BA433" s="109" cm="1">
        <f t="array" aca="1" ref="BA433" ca="1">INDIRECT(ADDRESS(CELL("row", INDEX('Drugs properties'!$A:$A, MATCH($D433, 'Drugs properties'!$A:$A, 0), 0)), 14, 4, TRUE, "Drugs properties"))</f>
        <v>2</v>
      </c>
    </row>
    <row r="434" spans="1:53" s="1" customFormat="1" ht="105" x14ac:dyDescent="0.25">
      <c r="A434" s="15">
        <v>432</v>
      </c>
      <c r="B434" s="89" t="s">
        <v>2035</v>
      </c>
      <c r="C434" s="32" t="s">
        <v>2034</v>
      </c>
      <c r="D434" s="34" t="s">
        <v>49</v>
      </c>
      <c r="E434" s="90">
        <v>20</v>
      </c>
      <c r="F434" s="90"/>
      <c r="G434" s="90"/>
      <c r="H434" s="90" t="s">
        <v>2036</v>
      </c>
      <c r="I434" s="90" t="s">
        <v>2037</v>
      </c>
      <c r="J434" s="90"/>
      <c r="K434" s="90"/>
      <c r="L434" s="90"/>
      <c r="M434" s="35"/>
      <c r="N434" s="43">
        <v>81</v>
      </c>
      <c r="O434" s="91" t="s">
        <v>100</v>
      </c>
      <c r="P434" s="44"/>
      <c r="Q434" s="49"/>
      <c r="R434" s="92"/>
      <c r="S434" s="92"/>
      <c r="T434" s="50"/>
      <c r="U434" s="55"/>
      <c r="V434" s="93"/>
      <c r="W434" s="56"/>
      <c r="X434" s="61"/>
      <c r="Y434" s="74"/>
      <c r="Z434" s="74"/>
      <c r="AA434" s="74"/>
      <c r="AB434" s="74"/>
      <c r="AC434" s="74"/>
      <c r="AD434" s="74"/>
      <c r="AE434" s="74"/>
      <c r="AF434" s="74"/>
      <c r="AG434" s="74"/>
      <c r="AH434" s="74"/>
      <c r="AI434" s="74"/>
      <c r="AJ434" s="62"/>
      <c r="AK434" s="67" t="s">
        <v>3527</v>
      </c>
      <c r="AL434" s="94"/>
      <c r="AM434" s="94"/>
      <c r="AN434" s="68"/>
      <c r="AO434" s="72"/>
      <c r="AP434" s="98" t="str" cm="1">
        <f t="array" aca="1" ref="AP434" ca="1">INDIRECT(ADDRESS(CELL("row", INDEX('Drugs properties'!$A:$A, MATCH($D434, 'Drugs properties'!$A:$A, 0), 0)), 2, 4, TRUE, "Drugs properties"))</f>
        <v>CN(C)CCCC1(C2=C(CO1)C=C(C=C2)C#N)C3=CC=C(C=C3)F</v>
      </c>
      <c r="AQ434" s="98" cm="1">
        <f t="array" aca="1" ref="AQ434" ca="1">INDIRECT(ADDRESS(CELL("row", INDEX('Drugs properties'!$A:$A, MATCH($D434, 'Drugs properties'!$A:$A, 0), 0)), 3, 4, TRUE, "Drugs properties"))</f>
        <v>324.39</v>
      </c>
      <c r="AR434" s="98" cm="1">
        <f t="array" aca="1" ref="AR434" ca="1">INDIRECT(ADDRESS(CELL("row", INDEX('Drugs properties'!$A:$A, MATCH($D434, 'Drugs properties'!$A:$A, 0), 0)), 4, 4, TRUE, "Drugs properties"))</f>
        <v>36.26</v>
      </c>
      <c r="AS434" s="98" cm="1">
        <f t="array" aca="1" ref="AS434" ca="1">INDIRECT(ADDRESS(CELL("row", INDEX('Drugs properties'!$A:$A, MATCH($D434, 'Drugs properties'!$A:$A, 0), 0)), 5, 4, TRUE, "Drugs properties"))</f>
        <v>3.68</v>
      </c>
      <c r="AT434" s="98" cm="1">
        <f t="array" aca="1" ref="AT434" ca="1">INDIRECT(ADDRESS(CELL("row", INDEX('Drugs properties'!$A:$A, MATCH($D434, 'Drugs properties'!$A:$A, 0), 0)), 6, 4, TRUE, "Drugs properties"))</f>
        <v>4</v>
      </c>
      <c r="AU434" s="98" cm="1">
        <f t="array" aca="1" ref="AU434" ca="1">INDIRECT(ADDRESS(CELL("row", INDEX('Drugs properties'!$A:$A, MATCH($D434, 'Drugs properties'!$A:$A, 0), 0)), 7, 4, TRUE, "Drugs properties"))</f>
        <v>0</v>
      </c>
      <c r="AV434" s="98" cm="1">
        <f t="array" aca="1" ref="AV434" ca="1">INDIRECT(ADDRESS(CELL("row", INDEX('Drugs properties'!$A:$A, MATCH($D434, 'Drugs properties'!$A:$A, 0), 0)), 8, 4, TRUE, "Drugs properties"))</f>
        <v>5</v>
      </c>
      <c r="AW434" s="98" cm="1">
        <f t="array" aca="1" ref="AW434" ca="1">INDIRECT(ADDRESS(CELL("row", INDEX('Drugs properties'!$A:$A, MATCH($D434, 'Drugs properties'!$A:$A, 0), 0)), 9, 4, TRUE, "Drugs properties"))</f>
        <v>24</v>
      </c>
      <c r="AX434" s="105" cm="1">
        <f t="array" aca="1" ref="AX434" ca="1">INDIRECT(ADDRESS(CELL("row", INDEX('Drugs properties'!$A:$A, MATCH($D434, 'Drugs properties'!$A:$A, 0), 0)), 11, 4, TRUE, "Drugs properties"))</f>
        <v>44787</v>
      </c>
      <c r="AY434" s="102" cm="1">
        <f t="array" aca="1" ref="AY434" ca="1">INDIRECT(ADDRESS(CELL("row", INDEX('Drugs properties'!$A:$A, MATCH($D434, 'Drugs properties'!$A:$A, 0), 0)), 12, 4, TRUE, "Drugs properties"))</f>
        <v>6103</v>
      </c>
      <c r="AZ434" s="102" cm="1">
        <f t="array" aca="1" ref="AZ434" ca="1">INDIRECT(ADDRESS(CELL("row", INDEX('Drugs properties'!$A:$A, MATCH($D434, 'Drugs properties'!$A:$A, 0), 0)), 13, 4, TRUE, "Drugs properties"))</f>
        <v>332</v>
      </c>
      <c r="BA434" s="109" cm="1">
        <f t="array" aca="1" ref="BA434" ca="1">INDIRECT(ADDRESS(CELL("row", INDEX('Drugs properties'!$A:$A, MATCH($D434, 'Drugs properties'!$A:$A, 0), 0)), 14, 4, TRUE, "Drugs properties"))</f>
        <v>48</v>
      </c>
    </row>
    <row r="435" spans="1:53" s="1" customFormat="1" ht="75" x14ac:dyDescent="0.25">
      <c r="A435" s="15">
        <v>433</v>
      </c>
      <c r="B435" s="89" t="s">
        <v>334</v>
      </c>
      <c r="C435" s="32">
        <v>19465366</v>
      </c>
      <c r="D435" s="34" t="s">
        <v>69</v>
      </c>
      <c r="E435" s="90">
        <v>1000</v>
      </c>
      <c r="F435" s="90" t="s">
        <v>3253</v>
      </c>
      <c r="G435" s="90" t="s">
        <v>1925</v>
      </c>
      <c r="H435" s="90"/>
      <c r="I435" s="90"/>
      <c r="J435" s="90"/>
      <c r="K435" s="90"/>
      <c r="L435" s="90"/>
      <c r="M435" s="35"/>
      <c r="N435" s="43">
        <v>60</v>
      </c>
      <c r="O435" s="91" t="s">
        <v>96</v>
      </c>
      <c r="P435" s="44"/>
      <c r="Q435" s="49"/>
      <c r="R435" s="92"/>
      <c r="S435" s="92"/>
      <c r="T435" s="50"/>
      <c r="U435" s="55" t="s">
        <v>2038</v>
      </c>
      <c r="V435" s="93"/>
      <c r="W435" s="56">
        <v>582</v>
      </c>
      <c r="X435" s="61"/>
      <c r="Y435" s="74"/>
      <c r="Z435" s="74"/>
      <c r="AA435" s="74"/>
      <c r="AB435" s="74"/>
      <c r="AC435" s="74"/>
      <c r="AD435" s="74" t="s">
        <v>73</v>
      </c>
      <c r="AE435" s="74"/>
      <c r="AF435" s="74"/>
      <c r="AG435" s="74"/>
      <c r="AH435" s="74"/>
      <c r="AI435" s="74"/>
      <c r="AJ435" s="62"/>
      <c r="AK435" s="67" t="s">
        <v>2040</v>
      </c>
      <c r="AL435" s="94"/>
      <c r="AM435" s="94" t="s">
        <v>2039</v>
      </c>
      <c r="AN435" s="68" t="s">
        <v>3491</v>
      </c>
      <c r="AO435" s="72" t="s">
        <v>3490</v>
      </c>
      <c r="AP435" s="98" t="str" cm="1">
        <f t="array" aca="1" ref="AP435" ca="1">INDIRECT(ADDRESS(CELL("row", INDEX('Drugs properties'!$A:$A, MATCH($D435, 'Drugs properties'!$A:$A, 0), 0)), 2, 4, TRUE, "Drugs properties"))</f>
        <v>CCCCC1=C(C2=CC=CC=C2O1)C(=O)C3=CC(=C(C(=C3)I)OCCN(CC)CC)I</v>
      </c>
      <c r="AQ435" s="98" cm="1">
        <f t="array" aca="1" ref="AQ435" ca="1">INDIRECT(ADDRESS(CELL("row", INDEX('Drugs properties'!$A:$A, MATCH($D435, 'Drugs properties'!$A:$A, 0), 0)), 3, 4, TRUE, "Drugs properties"))</f>
        <v>645.30999999999995</v>
      </c>
      <c r="AR435" s="98" cm="1">
        <f t="array" aca="1" ref="AR435" ca="1">INDIRECT(ADDRESS(CELL("row", INDEX('Drugs properties'!$A:$A, MATCH($D435, 'Drugs properties'!$A:$A, 0), 0)), 4, 4, TRUE, "Drugs properties"))</f>
        <v>42.68</v>
      </c>
      <c r="AS435" s="98" cm="1">
        <f t="array" aca="1" ref="AS435" ca="1">INDIRECT(ADDRESS(CELL("row", INDEX('Drugs properties'!$A:$A, MATCH($D435, 'Drugs properties'!$A:$A, 0), 0)), 5, 4, TRUE, "Drugs properties"))</f>
        <v>6.49</v>
      </c>
      <c r="AT435" s="98" cm="1">
        <f t="array" aca="1" ref="AT435" ca="1">INDIRECT(ADDRESS(CELL("row", INDEX('Drugs properties'!$A:$A, MATCH($D435, 'Drugs properties'!$A:$A, 0), 0)), 6, 4, TRUE, "Drugs properties"))</f>
        <v>4</v>
      </c>
      <c r="AU435" s="98" cm="1">
        <f t="array" aca="1" ref="AU435" ca="1">INDIRECT(ADDRESS(CELL("row", INDEX('Drugs properties'!$A:$A, MATCH($D435, 'Drugs properties'!$A:$A, 0), 0)), 7, 4, TRUE, "Drugs properties"))</f>
        <v>0</v>
      </c>
      <c r="AV435" s="98" cm="1">
        <f t="array" aca="1" ref="AV435" ca="1">INDIRECT(ADDRESS(CELL("row", INDEX('Drugs properties'!$A:$A, MATCH($D435, 'Drugs properties'!$A:$A, 0), 0)), 8, 4, TRUE, "Drugs properties"))</f>
        <v>11</v>
      </c>
      <c r="AW435" s="98" cm="1">
        <f t="array" aca="1" ref="AW435" ca="1">INDIRECT(ADDRESS(CELL("row", INDEX('Drugs properties'!$A:$A, MATCH($D435, 'Drugs properties'!$A:$A, 0), 0)), 9, 4, TRUE, "Drugs properties"))</f>
        <v>31</v>
      </c>
      <c r="AX435" s="105" cm="1">
        <f t="array" aca="1" ref="AX435" ca="1">INDIRECT(ADDRESS(CELL("row", INDEX('Drugs properties'!$A:$A, MATCH($D435, 'Drugs properties'!$A:$A, 0), 0)), 11, 4, TRUE, "Drugs properties"))</f>
        <v>33532</v>
      </c>
      <c r="AY435" s="102" cm="1">
        <f t="array" aca="1" ref="AY435" ca="1">INDIRECT(ADDRESS(CELL("row", INDEX('Drugs properties'!$A:$A, MATCH($D435, 'Drugs properties'!$A:$A, 0), 0)), 12, 4, TRUE, "Drugs properties"))</f>
        <v>9543</v>
      </c>
      <c r="AZ435" s="102" cm="1">
        <f t="array" aca="1" ref="AZ435" ca="1">INDIRECT(ADDRESS(CELL("row", INDEX('Drugs properties'!$A:$A, MATCH($D435, 'Drugs properties'!$A:$A, 0), 0)), 13, 4, TRUE, "Drugs properties"))</f>
        <v>845</v>
      </c>
      <c r="BA435" s="109" cm="1">
        <f t="array" aca="1" ref="BA435" ca="1">INDIRECT(ADDRESS(CELL("row", INDEX('Drugs properties'!$A:$A, MATCH($D435, 'Drugs properties'!$A:$A, 0), 0)), 14, 4, TRUE, "Drugs properties"))</f>
        <v>56</v>
      </c>
    </row>
    <row r="436" spans="1:53" s="1" customFormat="1" ht="120" x14ac:dyDescent="0.25">
      <c r="A436" s="15">
        <v>434</v>
      </c>
      <c r="B436" s="89" t="s">
        <v>2041</v>
      </c>
      <c r="C436" s="32">
        <v>9659329</v>
      </c>
      <c r="D436" s="34" t="s">
        <v>507</v>
      </c>
      <c r="E436" s="90">
        <v>50</v>
      </c>
      <c r="F436" s="90"/>
      <c r="G436" s="90"/>
      <c r="H436" s="90" t="s">
        <v>2042</v>
      </c>
      <c r="I436" s="90" t="s">
        <v>3383</v>
      </c>
      <c r="J436" s="90"/>
      <c r="K436" s="90"/>
      <c r="L436" s="90"/>
      <c r="M436" s="35" t="s">
        <v>589</v>
      </c>
      <c r="N436" s="43">
        <v>55</v>
      </c>
      <c r="O436" s="91" t="s">
        <v>100</v>
      </c>
      <c r="P436" s="44"/>
      <c r="Q436" s="49"/>
      <c r="R436" s="92"/>
      <c r="S436" s="92"/>
      <c r="T436" s="50"/>
      <c r="U436" s="55"/>
      <c r="V436" s="93"/>
      <c r="W436" s="56">
        <v>525</v>
      </c>
      <c r="X436" s="61"/>
      <c r="Y436" s="74"/>
      <c r="Z436" s="74"/>
      <c r="AA436" s="74"/>
      <c r="AB436" s="74"/>
      <c r="AC436" s="74">
        <v>3.7</v>
      </c>
      <c r="AD436" s="74">
        <v>0.77</v>
      </c>
      <c r="AE436" s="74">
        <v>9.0175999999999998</v>
      </c>
      <c r="AF436" s="74"/>
      <c r="AG436" s="74"/>
      <c r="AH436" s="74"/>
      <c r="AI436" s="74"/>
      <c r="AJ436" s="62"/>
      <c r="AK436" s="67" t="s">
        <v>2043</v>
      </c>
      <c r="AL436" s="94"/>
      <c r="AM436" s="94"/>
      <c r="AN436" s="68" t="s">
        <v>2044</v>
      </c>
      <c r="AO436" s="72" t="s">
        <v>2045</v>
      </c>
      <c r="AP436" s="98" t="str" cm="1">
        <f t="array" aca="1" ref="AP436" ca="1">INDIRECT(ADDRESS(CELL("row", INDEX('Drugs properties'!$A:$A, MATCH($D436, 'Drugs properties'!$A:$A, 0), 0)), 2, 4, TRUE, "Drugs properties"))</f>
        <v>CN1CCCCC1CCN2C3=CC=CC=C3SC4=C2C=C(C=C4)S.C.</v>
      </c>
      <c r="AQ436" s="98" cm="1">
        <f t="array" aca="1" ref="AQ436" ca="1">INDIRECT(ADDRESS(CELL("row", INDEX('Drugs properties'!$A:$A, MATCH($D436, 'Drugs properties'!$A:$A, 0), 0)), 3, 4, TRUE, "Drugs properties"))</f>
        <v>372.59</v>
      </c>
      <c r="AR436" s="98" cm="1">
        <f t="array" aca="1" ref="AR436" ca="1">INDIRECT(ADDRESS(CELL("row", INDEX('Drugs properties'!$A:$A, MATCH($D436, 'Drugs properties'!$A:$A, 0), 0)), 4, 4, TRUE, "Drugs properties"))</f>
        <v>70.58</v>
      </c>
      <c r="AS436" s="98" cm="1">
        <f t="array" aca="1" ref="AS436" ca="1">INDIRECT(ADDRESS(CELL("row", INDEX('Drugs properties'!$A:$A, MATCH($D436, 'Drugs properties'!$A:$A, 0), 0)), 5, 4, TRUE, "Drugs properties"))</f>
        <v>4.16</v>
      </c>
      <c r="AT436" s="98" cm="1">
        <f t="array" aca="1" ref="AT436" ca="1">INDIRECT(ADDRESS(CELL("row", INDEX('Drugs properties'!$A:$A, MATCH($D436, 'Drugs properties'!$A:$A, 0), 0)), 6, 4, TRUE, "Drugs properties"))</f>
        <v>1</v>
      </c>
      <c r="AU436" s="98" cm="1">
        <f t="array" aca="1" ref="AU436" ca="1">INDIRECT(ADDRESS(CELL("row", INDEX('Drugs properties'!$A:$A, MATCH($D436, 'Drugs properties'!$A:$A, 0), 0)), 7, 4, TRUE, "Drugs properties"))</f>
        <v>0</v>
      </c>
      <c r="AV436" s="98" cm="1">
        <f t="array" aca="1" ref="AV436" ca="1">INDIRECT(ADDRESS(CELL("row", INDEX('Drugs properties'!$A:$A, MATCH($D436, 'Drugs properties'!$A:$A, 0), 0)), 8, 4, TRUE, "Drugs properties"))</f>
        <v>3</v>
      </c>
      <c r="AW436" s="98" cm="1">
        <f t="array" aca="1" ref="AW436" ca="1">INDIRECT(ADDRESS(CELL("row", INDEX('Drugs properties'!$A:$A, MATCH($D436, 'Drugs properties'!$A:$A, 0), 0)), 9, 4, TRUE, "Drugs properties"))</f>
        <v>25</v>
      </c>
      <c r="AX436" s="105" cm="1">
        <f t="array" aca="1" ref="AX436" ca="1">INDIRECT(ADDRESS(CELL("row", INDEX('Drugs properties'!$A:$A, MATCH($D436, 'Drugs properties'!$A:$A, 0), 0)), 11, 4, TRUE, "Drugs properties"))</f>
        <v>5060</v>
      </c>
      <c r="AY436" s="102" cm="1">
        <f t="array" aca="1" ref="AY436" ca="1">INDIRECT(ADDRESS(CELL("row", INDEX('Drugs properties'!$A:$A, MATCH($D436, 'Drugs properties'!$A:$A, 0), 0)), 12, 4, TRUE, "Drugs properties"))</f>
        <v>570</v>
      </c>
      <c r="AZ436" s="102" cm="1">
        <f t="array" aca="1" ref="AZ436" ca="1">INDIRECT(ADDRESS(CELL("row", INDEX('Drugs properties'!$A:$A, MATCH($D436, 'Drugs properties'!$A:$A, 0), 0)), 13, 4, TRUE, "Drugs properties"))</f>
        <v>22</v>
      </c>
      <c r="BA436" s="109" cm="1">
        <f t="array" aca="1" ref="BA436" ca="1">INDIRECT(ADDRESS(CELL("row", INDEX('Drugs properties'!$A:$A, MATCH($D436, 'Drugs properties'!$A:$A, 0), 0)), 14, 4, TRUE, "Drugs properties"))</f>
        <v>2</v>
      </c>
    </row>
    <row r="437" spans="1:53" s="1" customFormat="1" ht="75" x14ac:dyDescent="0.25">
      <c r="A437" s="15">
        <v>435</v>
      </c>
      <c r="B437" s="89" t="s">
        <v>2041</v>
      </c>
      <c r="C437" s="32">
        <v>9659329</v>
      </c>
      <c r="D437" s="34" t="s">
        <v>507</v>
      </c>
      <c r="E437" s="90">
        <v>50</v>
      </c>
      <c r="F437" s="90"/>
      <c r="G437" s="90"/>
      <c r="H437" s="90"/>
      <c r="I437" s="90"/>
      <c r="J437" s="90"/>
      <c r="K437" s="90"/>
      <c r="L437" s="90"/>
      <c r="M437" s="35"/>
      <c r="N437" s="43">
        <v>40</v>
      </c>
      <c r="O437" s="91" t="s">
        <v>100</v>
      </c>
      <c r="P437" s="44" t="s">
        <v>2046</v>
      </c>
      <c r="Q437" s="49"/>
      <c r="R437" s="92"/>
      <c r="S437" s="92"/>
      <c r="T437" s="50"/>
      <c r="U437" s="55"/>
      <c r="V437" s="93"/>
      <c r="W437" s="56">
        <v>510</v>
      </c>
      <c r="X437" s="61"/>
      <c r="Y437" s="74"/>
      <c r="Z437" s="74"/>
      <c r="AA437" s="74"/>
      <c r="AB437" s="74"/>
      <c r="AC437" s="74">
        <v>2.6</v>
      </c>
      <c r="AD437" s="74">
        <v>0.45</v>
      </c>
      <c r="AE437" s="74">
        <v>9.6187000000000005</v>
      </c>
      <c r="AF437" s="74"/>
      <c r="AG437" s="74"/>
      <c r="AH437" s="74"/>
      <c r="AI437" s="74"/>
      <c r="AJ437" s="62"/>
      <c r="AK437" s="67" t="s">
        <v>2047</v>
      </c>
      <c r="AL437" s="94"/>
      <c r="AM437" s="94"/>
      <c r="AN437" s="68" t="s">
        <v>2048</v>
      </c>
      <c r="AO437" s="72"/>
      <c r="AP437" s="98" t="str" cm="1">
        <f t="array" aca="1" ref="AP437" ca="1">INDIRECT(ADDRESS(CELL("row", INDEX('Drugs properties'!$A:$A, MATCH($D437, 'Drugs properties'!$A:$A, 0), 0)), 2, 4, TRUE, "Drugs properties"))</f>
        <v>CN1CCCCC1CCN2C3=CC=CC=C3SC4=C2C=C(C=C4)S.C.</v>
      </c>
      <c r="AQ437" s="98" cm="1">
        <f t="array" aca="1" ref="AQ437" ca="1">INDIRECT(ADDRESS(CELL("row", INDEX('Drugs properties'!$A:$A, MATCH($D437, 'Drugs properties'!$A:$A, 0), 0)), 3, 4, TRUE, "Drugs properties"))</f>
        <v>372.59</v>
      </c>
      <c r="AR437" s="98" cm="1">
        <f t="array" aca="1" ref="AR437" ca="1">INDIRECT(ADDRESS(CELL("row", INDEX('Drugs properties'!$A:$A, MATCH($D437, 'Drugs properties'!$A:$A, 0), 0)), 4, 4, TRUE, "Drugs properties"))</f>
        <v>70.58</v>
      </c>
      <c r="AS437" s="98" cm="1">
        <f t="array" aca="1" ref="AS437" ca="1">INDIRECT(ADDRESS(CELL("row", INDEX('Drugs properties'!$A:$A, MATCH($D437, 'Drugs properties'!$A:$A, 0), 0)), 5, 4, TRUE, "Drugs properties"))</f>
        <v>4.16</v>
      </c>
      <c r="AT437" s="98" cm="1">
        <f t="array" aca="1" ref="AT437" ca="1">INDIRECT(ADDRESS(CELL("row", INDEX('Drugs properties'!$A:$A, MATCH($D437, 'Drugs properties'!$A:$A, 0), 0)), 6, 4, TRUE, "Drugs properties"))</f>
        <v>1</v>
      </c>
      <c r="AU437" s="98" cm="1">
        <f t="array" aca="1" ref="AU437" ca="1">INDIRECT(ADDRESS(CELL("row", INDEX('Drugs properties'!$A:$A, MATCH($D437, 'Drugs properties'!$A:$A, 0), 0)), 7, 4, TRUE, "Drugs properties"))</f>
        <v>0</v>
      </c>
      <c r="AV437" s="98" cm="1">
        <f t="array" aca="1" ref="AV437" ca="1">INDIRECT(ADDRESS(CELL("row", INDEX('Drugs properties'!$A:$A, MATCH($D437, 'Drugs properties'!$A:$A, 0), 0)), 8, 4, TRUE, "Drugs properties"))</f>
        <v>3</v>
      </c>
      <c r="AW437" s="98" cm="1">
        <f t="array" aca="1" ref="AW437" ca="1">INDIRECT(ADDRESS(CELL("row", INDEX('Drugs properties'!$A:$A, MATCH($D437, 'Drugs properties'!$A:$A, 0), 0)), 9, 4, TRUE, "Drugs properties"))</f>
        <v>25</v>
      </c>
      <c r="AX437" s="105" cm="1">
        <f t="array" aca="1" ref="AX437" ca="1">INDIRECT(ADDRESS(CELL("row", INDEX('Drugs properties'!$A:$A, MATCH($D437, 'Drugs properties'!$A:$A, 0), 0)), 11, 4, TRUE, "Drugs properties"))</f>
        <v>5060</v>
      </c>
      <c r="AY437" s="102" cm="1">
        <f t="array" aca="1" ref="AY437" ca="1">INDIRECT(ADDRESS(CELL("row", INDEX('Drugs properties'!$A:$A, MATCH($D437, 'Drugs properties'!$A:$A, 0), 0)), 12, 4, TRUE, "Drugs properties"))</f>
        <v>570</v>
      </c>
      <c r="AZ437" s="102" cm="1">
        <f t="array" aca="1" ref="AZ437" ca="1">INDIRECT(ADDRESS(CELL("row", INDEX('Drugs properties'!$A:$A, MATCH($D437, 'Drugs properties'!$A:$A, 0), 0)), 13, 4, TRUE, "Drugs properties"))</f>
        <v>22</v>
      </c>
      <c r="BA437" s="109" cm="1">
        <f t="array" aca="1" ref="BA437" ca="1">INDIRECT(ADDRESS(CELL("row", INDEX('Drugs properties'!$A:$A, MATCH($D437, 'Drugs properties'!$A:$A, 0), 0)), 14, 4, TRUE, "Drugs properties"))</f>
        <v>2</v>
      </c>
    </row>
    <row r="438" spans="1:53" s="1" customFormat="1" ht="60" x14ac:dyDescent="0.25">
      <c r="A438" s="15">
        <v>436</v>
      </c>
      <c r="B438" s="15" t="s">
        <v>2049</v>
      </c>
      <c r="C438" s="32">
        <v>3805334</v>
      </c>
      <c r="D438" s="34" t="s">
        <v>65</v>
      </c>
      <c r="E438" s="16" t="s">
        <v>3254</v>
      </c>
      <c r="F438" s="16" t="s">
        <v>2051</v>
      </c>
      <c r="G438" s="16"/>
      <c r="H438" s="16"/>
      <c r="I438" s="16"/>
      <c r="J438" s="16"/>
      <c r="K438" s="16"/>
      <c r="L438" s="16"/>
      <c r="M438" s="35"/>
      <c r="N438" s="43" t="s">
        <v>2050</v>
      </c>
      <c r="O438" s="91" t="s">
        <v>100</v>
      </c>
      <c r="P438" s="44" t="s">
        <v>3512</v>
      </c>
      <c r="Q438" s="49" t="s">
        <v>2052</v>
      </c>
      <c r="R438" s="92" t="s">
        <v>3513</v>
      </c>
      <c r="S438" s="92"/>
      <c r="T438" s="50"/>
      <c r="U438" s="55"/>
      <c r="V438" s="93">
        <v>600</v>
      </c>
      <c r="W438" s="56"/>
      <c r="X438" s="61"/>
      <c r="Y438" s="74"/>
      <c r="Z438" s="74"/>
      <c r="AA438" s="74"/>
      <c r="AB438" s="74"/>
      <c r="AC438" s="74"/>
      <c r="AD438" s="74"/>
      <c r="AE438" s="74"/>
      <c r="AF438" s="74"/>
      <c r="AG438" s="74"/>
      <c r="AH438" s="74"/>
      <c r="AI438" s="74"/>
      <c r="AJ438" s="62"/>
      <c r="AK438" s="67" t="s">
        <v>2053</v>
      </c>
      <c r="AL438" s="94"/>
      <c r="AM438" s="94"/>
      <c r="AN438" s="68" t="s">
        <v>3514</v>
      </c>
      <c r="AO438" s="72"/>
      <c r="AP438" s="98" t="str" cm="1">
        <f t="array" aca="1" ref="AP438" ca="1">INDIRECT(ADDRESS(CELL("row", INDEX('Drugs properties'!$A:$A, MATCH($D438, 'Drugs properties'!$A:$A, 0), 0)), 2, 4, TRUE, "Drugs properties"))</f>
        <v>C1CN(CCC1(C2=CC=C(C=C2)Cl)O)CCCC(=O)C3=CC=C(C=C3)F</v>
      </c>
      <c r="AQ438" s="98" cm="1">
        <f t="array" aca="1" ref="AQ438" ca="1">INDIRECT(ADDRESS(CELL("row", INDEX('Drugs properties'!$A:$A, MATCH($D438, 'Drugs properties'!$A:$A, 0), 0)), 3, 4, TRUE, "Drugs properties"))</f>
        <v>375.86</v>
      </c>
      <c r="AR438" s="98" cm="1">
        <f t="array" aca="1" ref="AR438" ca="1">INDIRECT(ADDRESS(CELL("row", INDEX('Drugs properties'!$A:$A, MATCH($D438, 'Drugs properties'!$A:$A, 0), 0)), 4, 4, TRUE, "Drugs properties"))</f>
        <v>40.54</v>
      </c>
      <c r="AS438" s="98" cm="1">
        <f t="array" aca="1" ref="AS438" ca="1">INDIRECT(ADDRESS(CELL("row", INDEX('Drugs properties'!$A:$A, MATCH($D438, 'Drugs properties'!$A:$A, 0), 0)), 5, 4, TRUE, "Drugs properties"))</f>
        <v>4.22</v>
      </c>
      <c r="AT438" s="98" cm="1">
        <f t="array" aca="1" ref="AT438" ca="1">INDIRECT(ADDRESS(CELL("row", INDEX('Drugs properties'!$A:$A, MATCH($D438, 'Drugs properties'!$A:$A, 0), 0)), 6, 4, TRUE, "Drugs properties"))</f>
        <v>4</v>
      </c>
      <c r="AU438" s="98" cm="1">
        <f t="array" aca="1" ref="AU438" ca="1">INDIRECT(ADDRESS(CELL("row", INDEX('Drugs properties'!$A:$A, MATCH($D438, 'Drugs properties'!$A:$A, 0), 0)), 7, 4, TRUE, "Drugs properties"))</f>
        <v>1</v>
      </c>
      <c r="AV438" s="98" cm="1">
        <f t="array" aca="1" ref="AV438" ca="1">INDIRECT(ADDRESS(CELL("row", INDEX('Drugs properties'!$A:$A, MATCH($D438, 'Drugs properties'!$A:$A, 0), 0)), 8, 4, TRUE, "Drugs properties"))</f>
        <v>6</v>
      </c>
      <c r="AW438" s="98" cm="1">
        <f t="array" aca="1" ref="AW438" ca="1">INDIRECT(ADDRESS(CELL("row", INDEX('Drugs properties'!$A:$A, MATCH($D438, 'Drugs properties'!$A:$A, 0), 0)), 9, 4, TRUE, "Drugs properties"))</f>
        <v>26</v>
      </c>
      <c r="AX438" s="105" cm="1">
        <f t="array" aca="1" ref="AX438" ca="1">INDIRECT(ADDRESS(CELL("row", INDEX('Drugs properties'!$A:$A, MATCH($D438, 'Drugs properties'!$A:$A, 0), 0)), 11, 4, TRUE, "Drugs properties"))</f>
        <v>24265</v>
      </c>
      <c r="AY438" s="102" cm="1">
        <f t="array" aca="1" ref="AY438" ca="1">INDIRECT(ADDRESS(CELL("row", INDEX('Drugs properties'!$A:$A, MATCH($D438, 'Drugs properties'!$A:$A, 0), 0)), 12, 4, TRUE, "Drugs properties"))</f>
        <v>2825</v>
      </c>
      <c r="AZ438" s="102" cm="1">
        <f t="array" aca="1" ref="AZ438" ca="1">INDIRECT(ADDRESS(CELL("row", INDEX('Drugs properties'!$A:$A, MATCH($D438, 'Drugs properties'!$A:$A, 0), 0)), 13, 4, TRUE, "Drugs properties"))</f>
        <v>239</v>
      </c>
      <c r="BA438" s="109" cm="1">
        <f t="array" aca="1" ref="BA438" ca="1">INDIRECT(ADDRESS(CELL("row", INDEX('Drugs properties'!$A:$A, MATCH($D438, 'Drugs properties'!$A:$A, 0), 0)), 14, 4, TRUE, "Drugs properties"))</f>
        <v>35</v>
      </c>
    </row>
    <row r="439" spans="1:53" s="1" customFormat="1" ht="60" x14ac:dyDescent="0.25">
      <c r="A439" s="15">
        <v>437</v>
      </c>
      <c r="B439" s="89" t="s">
        <v>2054</v>
      </c>
      <c r="C439" s="32">
        <v>6842807</v>
      </c>
      <c r="D439" s="34" t="s">
        <v>507</v>
      </c>
      <c r="E439" s="90" t="s">
        <v>3526</v>
      </c>
      <c r="F439" s="90" t="s">
        <v>2056</v>
      </c>
      <c r="G439" s="90"/>
      <c r="H439" s="90"/>
      <c r="I439" s="90"/>
      <c r="J439" s="90"/>
      <c r="K439" s="90"/>
      <c r="L439" s="90"/>
      <c r="M439" s="35"/>
      <c r="N439" s="43">
        <v>53</v>
      </c>
      <c r="O439" s="91" t="s">
        <v>96</v>
      </c>
      <c r="P439" s="44" t="s">
        <v>2055</v>
      </c>
      <c r="Q439" s="49" t="s">
        <v>2057</v>
      </c>
      <c r="R439" s="92">
        <v>84</v>
      </c>
      <c r="S439" s="92"/>
      <c r="T439" s="50"/>
      <c r="U439" s="55"/>
      <c r="V439" s="93"/>
      <c r="W439" s="56">
        <v>560</v>
      </c>
      <c r="X439" s="61"/>
      <c r="Y439" s="74"/>
      <c r="Z439" s="74"/>
      <c r="AA439" s="74"/>
      <c r="AB439" s="74" t="s">
        <v>73</v>
      </c>
      <c r="AC439" s="74" t="s">
        <v>73</v>
      </c>
      <c r="AD439" s="74" t="s">
        <v>73</v>
      </c>
      <c r="AE439" s="74" t="s">
        <v>73</v>
      </c>
      <c r="AF439" s="74"/>
      <c r="AG439" s="74"/>
      <c r="AH439" s="74"/>
      <c r="AI439" s="74"/>
      <c r="AJ439" s="62"/>
      <c r="AK439" s="67" t="s">
        <v>2058</v>
      </c>
      <c r="AL439" s="94"/>
      <c r="AM439" s="95" t="s">
        <v>1880</v>
      </c>
      <c r="AN439" s="68"/>
      <c r="AO439" s="72"/>
      <c r="AP439" s="98" t="str" cm="1">
        <f t="array" aca="1" ref="AP439" ca="1">INDIRECT(ADDRESS(CELL("row", INDEX('Drugs properties'!$A:$A, MATCH($D439, 'Drugs properties'!$A:$A, 0), 0)), 2, 4, TRUE, "Drugs properties"))</f>
        <v>CN1CCCCC1CCN2C3=CC=CC=C3SC4=C2C=C(C=C4)S.C.</v>
      </c>
      <c r="AQ439" s="98" cm="1">
        <f t="array" aca="1" ref="AQ439" ca="1">INDIRECT(ADDRESS(CELL("row", INDEX('Drugs properties'!$A:$A, MATCH($D439, 'Drugs properties'!$A:$A, 0), 0)), 3, 4, TRUE, "Drugs properties"))</f>
        <v>372.59</v>
      </c>
      <c r="AR439" s="98" cm="1">
        <f t="array" aca="1" ref="AR439" ca="1">INDIRECT(ADDRESS(CELL("row", INDEX('Drugs properties'!$A:$A, MATCH($D439, 'Drugs properties'!$A:$A, 0), 0)), 4, 4, TRUE, "Drugs properties"))</f>
        <v>70.58</v>
      </c>
      <c r="AS439" s="98" cm="1">
        <f t="array" aca="1" ref="AS439" ca="1">INDIRECT(ADDRESS(CELL("row", INDEX('Drugs properties'!$A:$A, MATCH($D439, 'Drugs properties'!$A:$A, 0), 0)), 5, 4, TRUE, "Drugs properties"))</f>
        <v>4.16</v>
      </c>
      <c r="AT439" s="98" cm="1">
        <f t="array" aca="1" ref="AT439" ca="1">INDIRECT(ADDRESS(CELL("row", INDEX('Drugs properties'!$A:$A, MATCH($D439, 'Drugs properties'!$A:$A, 0), 0)), 6, 4, TRUE, "Drugs properties"))</f>
        <v>1</v>
      </c>
      <c r="AU439" s="98" cm="1">
        <f t="array" aca="1" ref="AU439" ca="1">INDIRECT(ADDRESS(CELL("row", INDEX('Drugs properties'!$A:$A, MATCH($D439, 'Drugs properties'!$A:$A, 0), 0)), 7, 4, TRUE, "Drugs properties"))</f>
        <v>0</v>
      </c>
      <c r="AV439" s="98" cm="1">
        <f t="array" aca="1" ref="AV439" ca="1">INDIRECT(ADDRESS(CELL("row", INDEX('Drugs properties'!$A:$A, MATCH($D439, 'Drugs properties'!$A:$A, 0), 0)), 8, 4, TRUE, "Drugs properties"))</f>
        <v>3</v>
      </c>
      <c r="AW439" s="98" cm="1">
        <f t="array" aca="1" ref="AW439" ca="1">INDIRECT(ADDRESS(CELL("row", INDEX('Drugs properties'!$A:$A, MATCH($D439, 'Drugs properties'!$A:$A, 0), 0)), 9, 4, TRUE, "Drugs properties"))</f>
        <v>25</v>
      </c>
      <c r="AX439" s="105" cm="1">
        <f t="array" aca="1" ref="AX439" ca="1">INDIRECT(ADDRESS(CELL("row", INDEX('Drugs properties'!$A:$A, MATCH($D439, 'Drugs properties'!$A:$A, 0), 0)), 11, 4, TRUE, "Drugs properties"))</f>
        <v>5060</v>
      </c>
      <c r="AY439" s="102" cm="1">
        <f t="array" aca="1" ref="AY439" ca="1">INDIRECT(ADDRESS(CELL("row", INDEX('Drugs properties'!$A:$A, MATCH($D439, 'Drugs properties'!$A:$A, 0), 0)), 12, 4, TRUE, "Drugs properties"))</f>
        <v>570</v>
      </c>
      <c r="AZ439" s="102" cm="1">
        <f t="array" aca="1" ref="AZ439" ca="1">INDIRECT(ADDRESS(CELL("row", INDEX('Drugs properties'!$A:$A, MATCH($D439, 'Drugs properties'!$A:$A, 0), 0)), 13, 4, TRUE, "Drugs properties"))</f>
        <v>22</v>
      </c>
      <c r="BA439" s="109" cm="1">
        <f t="array" aca="1" ref="BA439" ca="1">INDIRECT(ADDRESS(CELL("row", INDEX('Drugs properties'!$A:$A, MATCH($D439, 'Drugs properties'!$A:$A, 0), 0)), 14, 4, TRUE, "Drugs properties"))</f>
        <v>2</v>
      </c>
    </row>
    <row r="440" spans="1:53" s="1" customFormat="1" ht="60" x14ac:dyDescent="0.25">
      <c r="A440" s="15">
        <v>438</v>
      </c>
      <c r="B440" s="89" t="s">
        <v>2059</v>
      </c>
      <c r="C440" s="32">
        <v>6145728</v>
      </c>
      <c r="D440" s="34" t="s">
        <v>507</v>
      </c>
      <c r="E440" s="90">
        <v>800</v>
      </c>
      <c r="F440" s="90"/>
      <c r="G440" s="90"/>
      <c r="H440" s="90" t="s">
        <v>2060</v>
      </c>
      <c r="I440" s="90"/>
      <c r="J440" s="90"/>
      <c r="K440" s="90"/>
      <c r="L440" s="90"/>
      <c r="M440" s="35"/>
      <c r="N440" s="43" t="s">
        <v>2050</v>
      </c>
      <c r="O440" s="91" t="s">
        <v>100</v>
      </c>
      <c r="P440" s="44"/>
      <c r="Q440" s="49"/>
      <c r="R440" s="92"/>
      <c r="S440" s="92"/>
      <c r="T440" s="50"/>
      <c r="U440" s="55"/>
      <c r="V440" s="93"/>
      <c r="W440" s="56"/>
      <c r="X440" s="61"/>
      <c r="Y440" s="74"/>
      <c r="Z440" s="74"/>
      <c r="AA440" s="74"/>
      <c r="AB440" s="74"/>
      <c r="AC440" s="74"/>
      <c r="AD440" s="74"/>
      <c r="AE440" s="74"/>
      <c r="AF440" s="74"/>
      <c r="AG440" s="74"/>
      <c r="AH440" s="74"/>
      <c r="AI440" s="74"/>
      <c r="AJ440" s="62"/>
      <c r="AK440" s="67"/>
      <c r="AL440" s="94"/>
      <c r="AM440" s="94"/>
      <c r="AN440" s="68" t="s">
        <v>2061</v>
      </c>
      <c r="AO440" s="72"/>
      <c r="AP440" s="98" t="str" cm="1">
        <f t="array" aca="1" ref="AP440" ca="1">INDIRECT(ADDRESS(CELL("row", INDEX('Drugs properties'!$A:$A, MATCH($D440, 'Drugs properties'!$A:$A, 0), 0)), 2, 4, TRUE, "Drugs properties"))</f>
        <v>CN1CCCCC1CCN2C3=CC=CC=C3SC4=C2C=C(C=C4)S.C.</v>
      </c>
      <c r="AQ440" s="98" cm="1">
        <f t="array" aca="1" ref="AQ440" ca="1">INDIRECT(ADDRESS(CELL("row", INDEX('Drugs properties'!$A:$A, MATCH($D440, 'Drugs properties'!$A:$A, 0), 0)), 3, 4, TRUE, "Drugs properties"))</f>
        <v>372.59</v>
      </c>
      <c r="AR440" s="98" cm="1">
        <f t="array" aca="1" ref="AR440" ca="1">INDIRECT(ADDRESS(CELL("row", INDEX('Drugs properties'!$A:$A, MATCH($D440, 'Drugs properties'!$A:$A, 0), 0)), 4, 4, TRUE, "Drugs properties"))</f>
        <v>70.58</v>
      </c>
      <c r="AS440" s="98" cm="1">
        <f t="array" aca="1" ref="AS440" ca="1">INDIRECT(ADDRESS(CELL("row", INDEX('Drugs properties'!$A:$A, MATCH($D440, 'Drugs properties'!$A:$A, 0), 0)), 5, 4, TRUE, "Drugs properties"))</f>
        <v>4.16</v>
      </c>
      <c r="AT440" s="98" cm="1">
        <f t="array" aca="1" ref="AT440" ca="1">INDIRECT(ADDRESS(CELL("row", INDEX('Drugs properties'!$A:$A, MATCH($D440, 'Drugs properties'!$A:$A, 0), 0)), 6, 4, TRUE, "Drugs properties"))</f>
        <v>1</v>
      </c>
      <c r="AU440" s="98" cm="1">
        <f t="array" aca="1" ref="AU440" ca="1">INDIRECT(ADDRESS(CELL("row", INDEX('Drugs properties'!$A:$A, MATCH($D440, 'Drugs properties'!$A:$A, 0), 0)), 7, 4, TRUE, "Drugs properties"))</f>
        <v>0</v>
      </c>
      <c r="AV440" s="98" cm="1">
        <f t="array" aca="1" ref="AV440" ca="1">INDIRECT(ADDRESS(CELL("row", INDEX('Drugs properties'!$A:$A, MATCH($D440, 'Drugs properties'!$A:$A, 0), 0)), 8, 4, TRUE, "Drugs properties"))</f>
        <v>3</v>
      </c>
      <c r="AW440" s="98" cm="1">
        <f t="array" aca="1" ref="AW440" ca="1">INDIRECT(ADDRESS(CELL("row", INDEX('Drugs properties'!$A:$A, MATCH($D440, 'Drugs properties'!$A:$A, 0), 0)), 9, 4, TRUE, "Drugs properties"))</f>
        <v>25</v>
      </c>
      <c r="AX440" s="105" cm="1">
        <f t="array" aca="1" ref="AX440" ca="1">INDIRECT(ADDRESS(CELL("row", INDEX('Drugs properties'!$A:$A, MATCH($D440, 'Drugs properties'!$A:$A, 0), 0)), 11, 4, TRUE, "Drugs properties"))</f>
        <v>5060</v>
      </c>
      <c r="AY440" s="102" cm="1">
        <f t="array" aca="1" ref="AY440" ca="1">INDIRECT(ADDRESS(CELL("row", INDEX('Drugs properties'!$A:$A, MATCH($D440, 'Drugs properties'!$A:$A, 0), 0)), 12, 4, TRUE, "Drugs properties"))</f>
        <v>570</v>
      </c>
      <c r="AZ440" s="102" cm="1">
        <f t="array" aca="1" ref="AZ440" ca="1">INDIRECT(ADDRESS(CELL("row", INDEX('Drugs properties'!$A:$A, MATCH($D440, 'Drugs properties'!$A:$A, 0), 0)), 13, 4, TRUE, "Drugs properties"))</f>
        <v>22</v>
      </c>
      <c r="BA440" s="109" cm="1">
        <f t="array" aca="1" ref="BA440" ca="1">INDIRECT(ADDRESS(CELL("row", INDEX('Drugs properties'!$A:$A, MATCH($D440, 'Drugs properties'!$A:$A, 0), 0)), 14, 4, TRUE, "Drugs properties"))</f>
        <v>2</v>
      </c>
    </row>
    <row r="441" spans="1:53" s="1" customFormat="1" ht="195" x14ac:dyDescent="0.25">
      <c r="A441" s="15">
        <v>439</v>
      </c>
      <c r="B441" s="89" t="s">
        <v>2062</v>
      </c>
      <c r="C441" s="32">
        <v>10730737</v>
      </c>
      <c r="D441" s="34" t="s">
        <v>65</v>
      </c>
      <c r="E441" s="90">
        <v>175</v>
      </c>
      <c r="F441" s="90" t="s">
        <v>3255</v>
      </c>
      <c r="G441" s="90" t="s">
        <v>26</v>
      </c>
      <c r="H441" s="90" t="s">
        <v>2065</v>
      </c>
      <c r="I441" s="90"/>
      <c r="J441" s="90"/>
      <c r="K441" s="90"/>
      <c r="L441" s="90"/>
      <c r="M441" s="35"/>
      <c r="N441" s="43">
        <v>64</v>
      </c>
      <c r="O441" s="91" t="s">
        <v>100</v>
      </c>
      <c r="P441" s="44" t="s">
        <v>2063</v>
      </c>
      <c r="Q441" s="49"/>
      <c r="R441" s="92"/>
      <c r="S441" s="92"/>
      <c r="T441" s="50"/>
      <c r="U441" s="55"/>
      <c r="V441" s="93"/>
      <c r="W441" s="56"/>
      <c r="X441" s="61"/>
      <c r="Y441" s="74"/>
      <c r="Z441" s="74"/>
      <c r="AA441" s="74"/>
      <c r="AB441" s="74"/>
      <c r="AC441" s="74" t="s">
        <v>73</v>
      </c>
      <c r="AD441" s="74"/>
      <c r="AE441" s="74" t="s">
        <v>73</v>
      </c>
      <c r="AF441" s="74"/>
      <c r="AG441" s="74"/>
      <c r="AH441" s="74"/>
      <c r="AI441" s="74"/>
      <c r="AJ441" s="62"/>
      <c r="AK441" s="67" t="s">
        <v>2066</v>
      </c>
      <c r="AL441" s="94"/>
      <c r="AM441" s="94"/>
      <c r="AN441" s="68"/>
      <c r="AO441" s="72" t="s">
        <v>2064</v>
      </c>
      <c r="AP441" s="98" t="str" cm="1">
        <f t="array" aca="1" ref="AP441" ca="1">INDIRECT(ADDRESS(CELL("row", INDEX('Drugs properties'!$A:$A, MATCH($D441, 'Drugs properties'!$A:$A, 0), 0)), 2, 4, TRUE, "Drugs properties"))</f>
        <v>C1CN(CCC1(C2=CC=C(C=C2)Cl)O)CCCC(=O)C3=CC=C(C=C3)F</v>
      </c>
      <c r="AQ441" s="98" cm="1">
        <f t="array" aca="1" ref="AQ441" ca="1">INDIRECT(ADDRESS(CELL("row", INDEX('Drugs properties'!$A:$A, MATCH($D441, 'Drugs properties'!$A:$A, 0), 0)), 3, 4, TRUE, "Drugs properties"))</f>
        <v>375.86</v>
      </c>
      <c r="AR441" s="98" cm="1">
        <f t="array" aca="1" ref="AR441" ca="1">INDIRECT(ADDRESS(CELL("row", INDEX('Drugs properties'!$A:$A, MATCH($D441, 'Drugs properties'!$A:$A, 0), 0)), 4, 4, TRUE, "Drugs properties"))</f>
        <v>40.54</v>
      </c>
      <c r="AS441" s="98" cm="1">
        <f t="array" aca="1" ref="AS441" ca="1">INDIRECT(ADDRESS(CELL("row", INDEX('Drugs properties'!$A:$A, MATCH($D441, 'Drugs properties'!$A:$A, 0), 0)), 5, 4, TRUE, "Drugs properties"))</f>
        <v>4.22</v>
      </c>
      <c r="AT441" s="98" cm="1">
        <f t="array" aca="1" ref="AT441" ca="1">INDIRECT(ADDRESS(CELL("row", INDEX('Drugs properties'!$A:$A, MATCH($D441, 'Drugs properties'!$A:$A, 0), 0)), 6, 4, TRUE, "Drugs properties"))</f>
        <v>4</v>
      </c>
      <c r="AU441" s="98" cm="1">
        <f t="array" aca="1" ref="AU441" ca="1">INDIRECT(ADDRESS(CELL("row", INDEX('Drugs properties'!$A:$A, MATCH($D441, 'Drugs properties'!$A:$A, 0), 0)), 7, 4, TRUE, "Drugs properties"))</f>
        <v>1</v>
      </c>
      <c r="AV441" s="98" cm="1">
        <f t="array" aca="1" ref="AV441" ca="1">INDIRECT(ADDRESS(CELL("row", INDEX('Drugs properties'!$A:$A, MATCH($D441, 'Drugs properties'!$A:$A, 0), 0)), 8, 4, TRUE, "Drugs properties"))</f>
        <v>6</v>
      </c>
      <c r="AW441" s="98" cm="1">
        <f t="array" aca="1" ref="AW441" ca="1">INDIRECT(ADDRESS(CELL("row", INDEX('Drugs properties'!$A:$A, MATCH($D441, 'Drugs properties'!$A:$A, 0), 0)), 9, 4, TRUE, "Drugs properties"))</f>
        <v>26</v>
      </c>
      <c r="AX441" s="105" cm="1">
        <f t="array" aca="1" ref="AX441" ca="1">INDIRECT(ADDRESS(CELL("row", INDEX('Drugs properties'!$A:$A, MATCH($D441, 'Drugs properties'!$A:$A, 0), 0)), 11, 4, TRUE, "Drugs properties"))</f>
        <v>24265</v>
      </c>
      <c r="AY441" s="102" cm="1">
        <f t="array" aca="1" ref="AY441" ca="1">INDIRECT(ADDRESS(CELL("row", INDEX('Drugs properties'!$A:$A, MATCH($D441, 'Drugs properties'!$A:$A, 0), 0)), 12, 4, TRUE, "Drugs properties"))</f>
        <v>2825</v>
      </c>
      <c r="AZ441" s="102" cm="1">
        <f t="array" aca="1" ref="AZ441" ca="1">INDIRECT(ADDRESS(CELL("row", INDEX('Drugs properties'!$A:$A, MATCH($D441, 'Drugs properties'!$A:$A, 0), 0)), 13, 4, TRUE, "Drugs properties"))</f>
        <v>239</v>
      </c>
      <c r="BA441" s="109" cm="1">
        <f t="array" aca="1" ref="BA441" ca="1">INDIRECT(ADDRESS(CELL("row", INDEX('Drugs properties'!$A:$A, MATCH($D441, 'Drugs properties'!$A:$A, 0), 0)), 14, 4, TRUE, "Drugs properties"))</f>
        <v>35</v>
      </c>
    </row>
    <row r="442" spans="1:53" s="1" customFormat="1" ht="75" x14ac:dyDescent="0.25">
      <c r="A442" s="15">
        <v>440</v>
      </c>
      <c r="B442" s="89" t="s">
        <v>2067</v>
      </c>
      <c r="C442" s="32">
        <v>4031733</v>
      </c>
      <c r="D442" s="34" t="s">
        <v>2068</v>
      </c>
      <c r="E442" s="90" t="s">
        <v>911</v>
      </c>
      <c r="F442" s="90"/>
      <c r="G442" s="90"/>
      <c r="H442" s="90"/>
      <c r="I442" s="90"/>
      <c r="J442" s="90"/>
      <c r="K442" s="90"/>
      <c r="L442" s="90" t="s">
        <v>89</v>
      </c>
      <c r="M442" s="35"/>
      <c r="N442" s="43">
        <v>71</v>
      </c>
      <c r="O442" s="91" t="s">
        <v>100</v>
      </c>
      <c r="P442" s="44" t="s">
        <v>257</v>
      </c>
      <c r="Q442" s="49"/>
      <c r="R442" s="92"/>
      <c r="S442" s="92"/>
      <c r="T442" s="50"/>
      <c r="U442" s="55">
        <v>120</v>
      </c>
      <c r="V442" s="93">
        <v>640</v>
      </c>
      <c r="W442" s="56">
        <v>570</v>
      </c>
      <c r="X442" s="61"/>
      <c r="Y442" s="74"/>
      <c r="Z442" s="74"/>
      <c r="AA442" s="74"/>
      <c r="AB442" s="74"/>
      <c r="AC442" s="74"/>
      <c r="AD442" s="74"/>
      <c r="AE442" s="74"/>
      <c r="AF442" s="74"/>
      <c r="AG442" s="74"/>
      <c r="AH442" s="74"/>
      <c r="AI442" s="74"/>
      <c r="AJ442" s="62"/>
      <c r="AK442" s="67" t="s">
        <v>2069</v>
      </c>
      <c r="AL442" s="94"/>
      <c r="AM442" s="94" t="s">
        <v>2070</v>
      </c>
      <c r="AN442" s="68"/>
      <c r="AO442" s="72"/>
      <c r="AP442" s="98" t="str" cm="1">
        <f t="array" aca="1" ref="AP442" ca="1">INDIRECT(ADDRESS(CELL("row", INDEX('Drugs properties'!$A:$A, MATCH($D442, 'Drugs properties'!$A:$A, 0), 0)), 2, 4, TRUE, "Drugs properties"))</f>
        <v>CN(C)CCC=C1C2=CC=CC=C2CCC3=CC=CC=C31</v>
      </c>
      <c r="AQ442" s="98" cm="1">
        <f t="array" aca="1" ref="AQ442" ca="1">INDIRECT(ADDRESS(CELL("row", INDEX('Drugs properties'!$A:$A, MATCH($D442, 'Drugs properties'!$A:$A, 0), 0)), 3, 4, TRUE, "Drugs properties"))</f>
        <v>277.39999999999998</v>
      </c>
      <c r="AR442" s="98" cm="1">
        <f t="array" aca="1" ref="AR442" ca="1">INDIRECT(ADDRESS(CELL("row", INDEX('Drugs properties'!$A:$A, MATCH($D442, 'Drugs properties'!$A:$A, 0), 0)), 4, 4, TRUE, "Drugs properties"))</f>
        <v>3.24</v>
      </c>
      <c r="AS442" s="98" cm="1">
        <f t="array" aca="1" ref="AS442" ca="1">INDIRECT(ADDRESS(CELL("row", INDEX('Drugs properties'!$A:$A, MATCH($D442, 'Drugs properties'!$A:$A, 0), 0)), 5, 4, TRUE, "Drugs properties"))</f>
        <v>4.3600000000000003</v>
      </c>
      <c r="AT442" s="98" cm="1">
        <f t="array" aca="1" ref="AT442" ca="1">INDIRECT(ADDRESS(CELL("row", INDEX('Drugs properties'!$A:$A, MATCH($D442, 'Drugs properties'!$A:$A, 0), 0)), 6, 4, TRUE, "Drugs properties"))</f>
        <v>1</v>
      </c>
      <c r="AU442" s="98" cm="1">
        <f t="array" aca="1" ref="AU442" ca="1">INDIRECT(ADDRESS(CELL("row", INDEX('Drugs properties'!$A:$A, MATCH($D442, 'Drugs properties'!$A:$A, 0), 0)), 7, 4, TRUE, "Drugs properties"))</f>
        <v>0</v>
      </c>
      <c r="AV442" s="98" cm="1">
        <f t="array" aca="1" ref="AV442" ca="1">INDIRECT(ADDRESS(CELL("row", INDEX('Drugs properties'!$A:$A, MATCH($D442, 'Drugs properties'!$A:$A, 0), 0)), 8, 4, TRUE, "Drugs properties"))</f>
        <v>3</v>
      </c>
      <c r="AW442" s="98" cm="1">
        <f t="array" aca="1" ref="AW442" ca="1">INDIRECT(ADDRESS(CELL("row", INDEX('Drugs properties'!$A:$A, MATCH($D442, 'Drugs properties'!$A:$A, 0), 0)), 9, 4, TRUE, "Drugs properties"))</f>
        <v>21</v>
      </c>
      <c r="AX442" s="105" cm="1">
        <f t="array" aca="1" ref="AX442" ca="1">INDIRECT(ADDRESS(CELL("row", INDEX('Drugs properties'!$A:$A, MATCH($D442, 'Drugs properties'!$A:$A, 0), 0)), 11, 4, TRUE, "Drugs properties"))</f>
        <v>24514</v>
      </c>
      <c r="AY442" s="102" cm="1">
        <f t="array" aca="1" ref="AY442" ca="1">INDIRECT(ADDRESS(CELL("row", INDEX('Drugs properties'!$A:$A, MATCH($D442, 'Drugs properties'!$A:$A, 0), 0)), 12, 4, TRUE, "Drugs properties"))</f>
        <v>3923</v>
      </c>
      <c r="AZ442" s="102" cm="1">
        <f t="array" aca="1" ref="AZ442" ca="1">INDIRECT(ADDRESS(CELL("row", INDEX('Drugs properties'!$A:$A, MATCH($D442, 'Drugs properties'!$A:$A, 0), 0)), 13, 4, TRUE, "Drugs properties"))</f>
        <v>92</v>
      </c>
      <c r="BA442" s="109" cm="1">
        <f t="array" aca="1" ref="BA442" ca="1">INDIRECT(ADDRESS(CELL("row", INDEX('Drugs properties'!$A:$A, MATCH($D442, 'Drugs properties'!$A:$A, 0), 0)), 14, 4, TRUE, "Drugs properties"))</f>
        <v>5</v>
      </c>
    </row>
    <row r="443" spans="1:53" s="1" customFormat="1" ht="75" x14ac:dyDescent="0.25">
      <c r="A443" s="15">
        <v>441</v>
      </c>
      <c r="B443" s="89" t="s">
        <v>2071</v>
      </c>
      <c r="C443" s="32">
        <v>7771501</v>
      </c>
      <c r="D443" s="34" t="s">
        <v>2072</v>
      </c>
      <c r="E443" s="90">
        <v>800</v>
      </c>
      <c r="F443" s="90"/>
      <c r="G443" s="90"/>
      <c r="H443" s="90"/>
      <c r="I443" s="90"/>
      <c r="J443" s="90"/>
      <c r="K443" s="90"/>
      <c r="L443" s="90" t="s">
        <v>89</v>
      </c>
      <c r="M443" s="35"/>
      <c r="N443" s="43">
        <v>53</v>
      </c>
      <c r="O443" s="91" t="s">
        <v>100</v>
      </c>
      <c r="P443" s="44" t="s">
        <v>2073</v>
      </c>
      <c r="Q443" s="49" t="s">
        <v>229</v>
      </c>
      <c r="R443" s="92">
        <v>80</v>
      </c>
      <c r="S443" s="92"/>
      <c r="T443" s="50">
        <v>36.700000000000003</v>
      </c>
      <c r="U443" s="55"/>
      <c r="V443" s="93"/>
      <c r="W443" s="56">
        <v>770</v>
      </c>
      <c r="X443" s="61"/>
      <c r="Y443" s="74"/>
      <c r="Z443" s="74"/>
      <c r="AA443" s="74"/>
      <c r="AB443" s="74" t="s">
        <v>73</v>
      </c>
      <c r="AC443" s="74" t="s">
        <v>73</v>
      </c>
      <c r="AD443" s="74" t="s">
        <v>73</v>
      </c>
      <c r="AE443" s="74" t="s">
        <v>73</v>
      </c>
      <c r="AF443" s="74"/>
      <c r="AG443" s="74"/>
      <c r="AH443" s="74"/>
      <c r="AI443" s="74"/>
      <c r="AJ443" s="62" t="s">
        <v>73</v>
      </c>
      <c r="AK443" s="67" t="s">
        <v>2074</v>
      </c>
      <c r="AL443" s="94"/>
      <c r="AM443" s="95" t="s">
        <v>2075</v>
      </c>
      <c r="AN443" s="68"/>
      <c r="AO443" s="72"/>
      <c r="AP443" s="98" t="str" cm="1">
        <f t="array" aca="1" ref="AP443" ca="1">INDIRECT(ADDRESS(CELL("row", INDEX('Drugs properties'!$A:$A, MATCH($D443, 'Drugs properties'!$A:$A, 0), 0)), 2, 4, TRUE, "Drugs properties"))</f>
        <v>C1CN(CCC1N2C3=CC=CC=C3NC2=O)CCCC(C4=CC=C(C=C4)F)C5=CC=C(C=C5)F</v>
      </c>
      <c r="AQ443" s="98" cm="1">
        <f t="array" aca="1" ref="AQ443" ca="1">INDIRECT(ADDRESS(CELL("row", INDEX('Drugs properties'!$A:$A, MATCH($D443, 'Drugs properties'!$A:$A, 0), 0)), 3, 4, TRUE, "Drugs properties"))</f>
        <v>461.55</v>
      </c>
      <c r="AR443" s="98" cm="1">
        <f t="array" aca="1" ref="AR443" ca="1">INDIRECT(ADDRESS(CELL("row", INDEX('Drugs properties'!$A:$A, MATCH($D443, 'Drugs properties'!$A:$A, 0), 0)), 4, 4, TRUE, "Drugs properties"))</f>
        <v>41.03</v>
      </c>
      <c r="AS443" s="98" cm="1">
        <f t="array" aca="1" ref="AS443" ca="1">INDIRECT(ADDRESS(CELL("row", INDEX('Drugs properties'!$A:$A, MATCH($D443, 'Drugs properties'!$A:$A, 0), 0)), 5, 4, TRUE, "Drugs properties"))</f>
        <v>5.72</v>
      </c>
      <c r="AT443" s="98" cm="1">
        <f t="array" aca="1" ref="AT443" ca="1">INDIRECT(ADDRESS(CELL("row", INDEX('Drugs properties'!$A:$A, MATCH($D443, 'Drugs properties'!$A:$A, 0), 0)), 6, 4, TRUE, "Drugs properties"))</f>
        <v>4</v>
      </c>
      <c r="AU443" s="98" cm="1">
        <f t="array" aca="1" ref="AU443" ca="1">INDIRECT(ADDRESS(CELL("row", INDEX('Drugs properties'!$A:$A, MATCH($D443, 'Drugs properties'!$A:$A, 0), 0)), 7, 4, TRUE, "Drugs properties"))</f>
        <v>1</v>
      </c>
      <c r="AV443" s="98" cm="1">
        <f t="array" aca="1" ref="AV443" ca="1">INDIRECT(ADDRESS(CELL("row", INDEX('Drugs properties'!$A:$A, MATCH($D443, 'Drugs properties'!$A:$A, 0), 0)), 8, 4, TRUE, "Drugs properties"))</f>
        <v>7</v>
      </c>
      <c r="AW443" s="98" cm="1">
        <f t="array" aca="1" ref="AW443" ca="1">INDIRECT(ADDRESS(CELL("row", INDEX('Drugs properties'!$A:$A, MATCH($D443, 'Drugs properties'!$A:$A, 0), 0)), 9, 4, TRUE, "Drugs properties"))</f>
        <v>34</v>
      </c>
      <c r="AX443" s="105" cm="1">
        <f t="array" aca="1" ref="AX443" ca="1">INDIRECT(ADDRESS(CELL("row", INDEX('Drugs properties'!$A:$A, MATCH($D443, 'Drugs properties'!$A:$A, 0), 0)), 11, 4, TRUE, "Drugs properties"))</f>
        <v>862</v>
      </c>
      <c r="AY443" s="102" cm="1">
        <f t="array" aca="1" ref="AY443" ca="1">INDIRECT(ADDRESS(CELL("row", INDEX('Drugs properties'!$A:$A, MATCH($D443, 'Drugs properties'!$A:$A, 0), 0)), 12, 4, TRUE, "Drugs properties"))</f>
        <v>151</v>
      </c>
      <c r="AZ443" s="102" cm="1">
        <f t="array" aca="1" ref="AZ443" ca="1">INDIRECT(ADDRESS(CELL("row", INDEX('Drugs properties'!$A:$A, MATCH($D443, 'Drugs properties'!$A:$A, 0), 0)), 13, 4, TRUE, "Drugs properties"))</f>
        <v>15</v>
      </c>
      <c r="BA443" s="109" cm="1">
        <f t="array" aca="1" ref="BA443" ca="1">INDIRECT(ADDRESS(CELL("row", INDEX('Drugs properties'!$A:$A, MATCH($D443, 'Drugs properties'!$A:$A, 0), 0)), 14, 4, TRUE, "Drugs properties"))</f>
        <v>3</v>
      </c>
    </row>
    <row r="444" spans="1:53" s="1" customFormat="1" ht="90" x14ac:dyDescent="0.25">
      <c r="A444" s="15">
        <v>442</v>
      </c>
      <c r="B444" s="89" t="s">
        <v>2076</v>
      </c>
      <c r="C444" s="32">
        <v>1977935</v>
      </c>
      <c r="D444" s="34" t="s">
        <v>159</v>
      </c>
      <c r="E444" s="90">
        <v>120</v>
      </c>
      <c r="F444" s="90" t="s">
        <v>1578</v>
      </c>
      <c r="G444" s="90"/>
      <c r="H444" s="90" t="s">
        <v>2077</v>
      </c>
      <c r="I444" s="90" t="s">
        <v>3384</v>
      </c>
      <c r="J444" s="90" t="s">
        <v>2078</v>
      </c>
      <c r="K444" s="90"/>
      <c r="L444" s="90"/>
      <c r="M444" s="35"/>
      <c r="N444" s="43">
        <v>39</v>
      </c>
      <c r="O444" s="91" t="s">
        <v>100</v>
      </c>
      <c r="P444" s="44"/>
      <c r="Q444" s="49" t="s">
        <v>2079</v>
      </c>
      <c r="R444" s="92"/>
      <c r="S444" s="92"/>
      <c r="T444" s="50"/>
      <c r="U444" s="55"/>
      <c r="V444" s="93"/>
      <c r="W444" s="56">
        <v>655</v>
      </c>
      <c r="X444" s="61"/>
      <c r="Y444" s="74"/>
      <c r="Z444" s="74"/>
      <c r="AA444" s="74"/>
      <c r="AB444" s="74"/>
      <c r="AC444" s="74"/>
      <c r="AD444" s="74" t="s">
        <v>73</v>
      </c>
      <c r="AE444" s="74" t="s">
        <v>73</v>
      </c>
      <c r="AF444" s="74"/>
      <c r="AG444" s="74"/>
      <c r="AH444" s="74"/>
      <c r="AI444" s="74"/>
      <c r="AJ444" s="62"/>
      <c r="AK444" s="67"/>
      <c r="AL444" s="94"/>
      <c r="AM444" s="95" t="s">
        <v>2080</v>
      </c>
      <c r="AN444" s="68" t="s">
        <v>2081</v>
      </c>
      <c r="AO444" s="72"/>
      <c r="AP444" s="98" t="str" cm="1">
        <f t="array" aca="1" ref="AP444" ca="1">INDIRECT(ADDRESS(CELL("row", INDEX('Drugs properties'!$A:$A, MATCH($D444, 'Drugs properties'!$A:$A, 0), 0)), 2, 4, TRUE, "Drugs properties"))</f>
        <v>CC(C)(C)C1=CC=C(C=C1)C(CCCN2CCC(CC2)C(C3=CC=CC=C3)(C4=CC=CC=C4)O)O</v>
      </c>
      <c r="AQ444" s="98" cm="1">
        <f t="array" aca="1" ref="AQ444" ca="1">INDIRECT(ADDRESS(CELL("row", INDEX('Drugs properties'!$A:$A, MATCH($D444, 'Drugs properties'!$A:$A, 0), 0)), 3, 4, TRUE, "Drugs properties"))</f>
        <v>471.67</v>
      </c>
      <c r="AR444" s="98" cm="1">
        <f t="array" aca="1" ref="AR444" ca="1">INDIRECT(ADDRESS(CELL("row", INDEX('Drugs properties'!$A:$A, MATCH($D444, 'Drugs properties'!$A:$A, 0), 0)), 4, 4, TRUE, "Drugs properties"))</f>
        <v>43.7</v>
      </c>
      <c r="AS444" s="98" cm="1">
        <f t="array" aca="1" ref="AS444" ca="1">INDIRECT(ADDRESS(CELL("row", INDEX('Drugs properties'!$A:$A, MATCH($D444, 'Drugs properties'!$A:$A, 0), 0)), 5, 4, TRUE, "Drugs properties"))</f>
        <v>5.73</v>
      </c>
      <c r="AT444" s="98" cm="1">
        <f t="array" aca="1" ref="AT444" ca="1">INDIRECT(ADDRESS(CELL("row", INDEX('Drugs properties'!$A:$A, MATCH($D444, 'Drugs properties'!$A:$A, 0), 0)), 6, 4, TRUE, "Drugs properties"))</f>
        <v>3</v>
      </c>
      <c r="AU444" s="98" cm="1">
        <f t="array" aca="1" ref="AU444" ca="1">INDIRECT(ADDRESS(CELL("row", INDEX('Drugs properties'!$A:$A, MATCH($D444, 'Drugs properties'!$A:$A, 0), 0)), 7, 4, TRUE, "Drugs properties"))</f>
        <v>2</v>
      </c>
      <c r="AV444" s="98" cm="1">
        <f t="array" aca="1" ref="AV444" ca="1">INDIRECT(ADDRESS(CELL("row", INDEX('Drugs properties'!$A:$A, MATCH($D444, 'Drugs properties'!$A:$A, 0), 0)), 8, 4, TRUE, "Drugs properties"))</f>
        <v>9</v>
      </c>
      <c r="AW444" s="98" cm="1">
        <f t="array" aca="1" ref="AW444" ca="1">INDIRECT(ADDRESS(CELL("row", INDEX('Drugs properties'!$A:$A, MATCH($D444, 'Drugs properties'!$A:$A, 0), 0)), 9, 4, TRUE, "Drugs properties"))</f>
        <v>35</v>
      </c>
      <c r="AX444" s="105" cm="1">
        <f t="array" aca="1" ref="AX444" ca="1">INDIRECT(ADDRESS(CELL("row", INDEX('Drugs properties'!$A:$A, MATCH($D444, 'Drugs properties'!$A:$A, 0), 0)), 11, 4, TRUE, "Drugs properties"))</f>
        <v>6199</v>
      </c>
      <c r="AY444" s="102" cm="1">
        <f t="array" aca="1" ref="AY444" ca="1">INDIRECT(ADDRESS(CELL("row", INDEX('Drugs properties'!$A:$A, MATCH($D444, 'Drugs properties'!$A:$A, 0), 0)), 12, 4, TRUE, "Drugs properties"))</f>
        <v>1859</v>
      </c>
      <c r="AZ444" s="102" cm="1">
        <f t="array" aca="1" ref="AZ444" ca="1">INDIRECT(ADDRESS(CELL("row", INDEX('Drugs properties'!$A:$A, MATCH($D444, 'Drugs properties'!$A:$A, 0), 0)), 13, 4, TRUE, "Drugs properties"))</f>
        <v>58</v>
      </c>
      <c r="BA444" s="109" cm="1">
        <f t="array" aca="1" ref="BA444" ca="1">INDIRECT(ADDRESS(CELL("row", INDEX('Drugs properties'!$A:$A, MATCH($D444, 'Drugs properties'!$A:$A, 0), 0)), 14, 4, TRUE, "Drugs properties"))</f>
        <v>10</v>
      </c>
    </row>
    <row r="445" spans="1:53" s="1" customFormat="1" ht="120" x14ac:dyDescent="0.25">
      <c r="A445" s="15">
        <v>443</v>
      </c>
      <c r="B445" s="89" t="s">
        <v>2082</v>
      </c>
      <c r="C445" s="32">
        <v>8382980</v>
      </c>
      <c r="D445" s="34" t="s">
        <v>159</v>
      </c>
      <c r="E445" s="90">
        <v>120</v>
      </c>
      <c r="F445" s="90" t="s">
        <v>1578</v>
      </c>
      <c r="G445" s="90"/>
      <c r="H445" s="90" t="s">
        <v>2085</v>
      </c>
      <c r="I445" s="90">
        <v>200</v>
      </c>
      <c r="J445" s="90" t="s">
        <v>2083</v>
      </c>
      <c r="K445" s="90"/>
      <c r="L445" s="90"/>
      <c r="M445" s="35"/>
      <c r="N445" s="43">
        <v>26</v>
      </c>
      <c r="O445" s="91" t="s">
        <v>100</v>
      </c>
      <c r="P445" s="44"/>
      <c r="Q445" s="49"/>
      <c r="R445" s="92"/>
      <c r="S445" s="92"/>
      <c r="T445" s="50"/>
      <c r="U445" s="55"/>
      <c r="V445" s="93">
        <v>580</v>
      </c>
      <c r="W445" s="56"/>
      <c r="X445" s="61"/>
      <c r="Y445" s="74"/>
      <c r="Z445" s="74"/>
      <c r="AA445" s="74"/>
      <c r="AB445" s="74"/>
      <c r="AC445" s="74"/>
      <c r="AD445" s="74"/>
      <c r="AE445" s="74"/>
      <c r="AF445" s="74"/>
      <c r="AG445" s="74"/>
      <c r="AH445" s="74"/>
      <c r="AI445" s="74"/>
      <c r="AJ445" s="62"/>
      <c r="AK445" s="67" t="s">
        <v>2084</v>
      </c>
      <c r="AL445" s="94"/>
      <c r="AM445" s="94"/>
      <c r="AN445" s="68" t="s">
        <v>2086</v>
      </c>
      <c r="AO445" s="72"/>
      <c r="AP445" s="98" t="str" cm="1">
        <f t="array" aca="1" ref="AP445" ca="1">INDIRECT(ADDRESS(CELL("row", INDEX('Drugs properties'!$A:$A, MATCH($D445, 'Drugs properties'!$A:$A, 0), 0)), 2, 4, TRUE, "Drugs properties"))</f>
        <v>CC(C)(C)C1=CC=C(C=C1)C(CCCN2CCC(CC2)C(C3=CC=CC=C3)(C4=CC=CC=C4)O)O</v>
      </c>
      <c r="AQ445" s="98" cm="1">
        <f t="array" aca="1" ref="AQ445" ca="1">INDIRECT(ADDRESS(CELL("row", INDEX('Drugs properties'!$A:$A, MATCH($D445, 'Drugs properties'!$A:$A, 0), 0)), 3, 4, TRUE, "Drugs properties"))</f>
        <v>471.67</v>
      </c>
      <c r="AR445" s="98" cm="1">
        <f t="array" aca="1" ref="AR445" ca="1">INDIRECT(ADDRESS(CELL("row", INDEX('Drugs properties'!$A:$A, MATCH($D445, 'Drugs properties'!$A:$A, 0), 0)), 4, 4, TRUE, "Drugs properties"))</f>
        <v>43.7</v>
      </c>
      <c r="AS445" s="98" cm="1">
        <f t="array" aca="1" ref="AS445" ca="1">INDIRECT(ADDRESS(CELL("row", INDEX('Drugs properties'!$A:$A, MATCH($D445, 'Drugs properties'!$A:$A, 0), 0)), 5, 4, TRUE, "Drugs properties"))</f>
        <v>5.73</v>
      </c>
      <c r="AT445" s="98" cm="1">
        <f t="array" aca="1" ref="AT445" ca="1">INDIRECT(ADDRESS(CELL("row", INDEX('Drugs properties'!$A:$A, MATCH($D445, 'Drugs properties'!$A:$A, 0), 0)), 6, 4, TRUE, "Drugs properties"))</f>
        <v>3</v>
      </c>
      <c r="AU445" s="98" cm="1">
        <f t="array" aca="1" ref="AU445" ca="1">INDIRECT(ADDRESS(CELL("row", INDEX('Drugs properties'!$A:$A, MATCH($D445, 'Drugs properties'!$A:$A, 0), 0)), 7, 4, TRUE, "Drugs properties"))</f>
        <v>2</v>
      </c>
      <c r="AV445" s="98" cm="1">
        <f t="array" aca="1" ref="AV445" ca="1">INDIRECT(ADDRESS(CELL("row", INDEX('Drugs properties'!$A:$A, MATCH($D445, 'Drugs properties'!$A:$A, 0), 0)), 8, 4, TRUE, "Drugs properties"))</f>
        <v>9</v>
      </c>
      <c r="AW445" s="98" cm="1">
        <f t="array" aca="1" ref="AW445" ca="1">INDIRECT(ADDRESS(CELL("row", INDEX('Drugs properties'!$A:$A, MATCH($D445, 'Drugs properties'!$A:$A, 0), 0)), 9, 4, TRUE, "Drugs properties"))</f>
        <v>35</v>
      </c>
      <c r="AX445" s="105" cm="1">
        <f t="array" aca="1" ref="AX445" ca="1">INDIRECT(ADDRESS(CELL("row", INDEX('Drugs properties'!$A:$A, MATCH($D445, 'Drugs properties'!$A:$A, 0), 0)), 11, 4, TRUE, "Drugs properties"))</f>
        <v>6199</v>
      </c>
      <c r="AY445" s="102" cm="1">
        <f t="array" aca="1" ref="AY445" ca="1">INDIRECT(ADDRESS(CELL("row", INDEX('Drugs properties'!$A:$A, MATCH($D445, 'Drugs properties'!$A:$A, 0), 0)), 12, 4, TRUE, "Drugs properties"))</f>
        <v>1859</v>
      </c>
      <c r="AZ445" s="102" cm="1">
        <f t="array" aca="1" ref="AZ445" ca="1">INDIRECT(ADDRESS(CELL("row", INDEX('Drugs properties'!$A:$A, MATCH($D445, 'Drugs properties'!$A:$A, 0), 0)), 13, 4, TRUE, "Drugs properties"))</f>
        <v>58</v>
      </c>
      <c r="BA445" s="109" cm="1">
        <f t="array" aca="1" ref="BA445" ca="1">INDIRECT(ADDRESS(CELL("row", INDEX('Drugs properties'!$A:$A, MATCH($D445, 'Drugs properties'!$A:$A, 0), 0)), 14, 4, TRUE, "Drugs properties"))</f>
        <v>10</v>
      </c>
    </row>
    <row r="446" spans="1:53" s="1" customFormat="1" ht="285" x14ac:dyDescent="0.25">
      <c r="A446" s="15">
        <v>444</v>
      </c>
      <c r="B446" s="89" t="s">
        <v>2087</v>
      </c>
      <c r="C446" s="32">
        <v>14686224</v>
      </c>
      <c r="D446" s="34" t="s">
        <v>55</v>
      </c>
      <c r="E446" s="90"/>
      <c r="F446" s="90" t="s">
        <v>2090</v>
      </c>
      <c r="G446" s="90" t="s">
        <v>26</v>
      </c>
      <c r="H446" s="90" t="s">
        <v>2091</v>
      </c>
      <c r="I446" s="90"/>
      <c r="J446" s="90"/>
      <c r="K446" s="90"/>
      <c r="L446" s="90"/>
      <c r="M446" s="35"/>
      <c r="N446" s="43">
        <v>53</v>
      </c>
      <c r="O446" s="91" t="s">
        <v>96</v>
      </c>
      <c r="P446" s="44" t="s">
        <v>2088</v>
      </c>
      <c r="Q446" s="49" t="s">
        <v>2089</v>
      </c>
      <c r="R446" s="92"/>
      <c r="S446" s="92">
        <v>17</v>
      </c>
      <c r="T446" s="50">
        <v>37</v>
      </c>
      <c r="U446" s="55"/>
      <c r="V446" s="93"/>
      <c r="W446" s="56">
        <v>655</v>
      </c>
      <c r="X446" s="61"/>
      <c r="Y446" s="74"/>
      <c r="Z446" s="74"/>
      <c r="AA446" s="74"/>
      <c r="AB446" s="74"/>
      <c r="AC446" s="74">
        <v>4.4000000000000004</v>
      </c>
      <c r="AD446" s="74">
        <v>0.95</v>
      </c>
      <c r="AE446" s="74"/>
      <c r="AF446" s="74"/>
      <c r="AG446" s="74"/>
      <c r="AH446" s="74"/>
      <c r="AI446" s="74"/>
      <c r="AJ446" s="62">
        <v>4.5999999999999996</v>
      </c>
      <c r="AK446" s="67" t="s">
        <v>2092</v>
      </c>
      <c r="AL446" s="94"/>
      <c r="AM446" s="94"/>
      <c r="AN446" s="68" t="s">
        <v>2093</v>
      </c>
      <c r="AO446" s="72"/>
      <c r="AP446" s="98" t="str" cm="1">
        <f t="array" aca="1" ref="AP446" ca="1">INDIRECT(ADDRESS(CELL("row", INDEX('Drugs properties'!$A:$A, MATCH($D446, 'Drugs properties'!$A:$A, 0), 0)), 2, 4, TRUE, "Drugs properties"))</f>
        <v>CC1COC2=C3N1C=C(C(=O)C3=CC(=C2N4CCN(CC4)C)F)C(=O)O</v>
      </c>
      <c r="AQ446" s="98" cm="1">
        <f t="array" aca="1" ref="AQ446" ca="1">INDIRECT(ADDRESS(CELL("row", INDEX('Drugs properties'!$A:$A, MATCH($D446, 'Drugs properties'!$A:$A, 0), 0)), 3, 4, TRUE, "Drugs properties"))</f>
        <v>361.37</v>
      </c>
      <c r="AR446" s="98" cm="1">
        <f t="array" aca="1" ref="AR446" ca="1">INDIRECT(ADDRESS(CELL("row", INDEX('Drugs properties'!$A:$A, MATCH($D446, 'Drugs properties'!$A:$A, 0), 0)), 4, 4, TRUE, "Drugs properties"))</f>
        <v>75.010000000000005</v>
      </c>
      <c r="AS446" s="98" cm="1">
        <f t="array" aca="1" ref="AS446" ca="1">INDIRECT(ADDRESS(CELL("row", INDEX('Drugs properties'!$A:$A, MATCH($D446, 'Drugs properties'!$A:$A, 0), 0)), 5, 4, TRUE, "Drugs properties"))</f>
        <v>1.1499999999999999</v>
      </c>
      <c r="AT446" s="98" cm="1">
        <f t="array" aca="1" ref="AT446" ca="1">INDIRECT(ADDRESS(CELL("row", INDEX('Drugs properties'!$A:$A, MATCH($D446, 'Drugs properties'!$A:$A, 0), 0)), 6, 4, TRUE, "Drugs properties"))</f>
        <v>6</v>
      </c>
      <c r="AU446" s="98" cm="1">
        <f t="array" aca="1" ref="AU446" ca="1">INDIRECT(ADDRESS(CELL("row", INDEX('Drugs properties'!$A:$A, MATCH($D446, 'Drugs properties'!$A:$A, 0), 0)), 7, 4, TRUE, "Drugs properties"))</f>
        <v>1</v>
      </c>
      <c r="AV446" s="98" cm="1">
        <f t="array" aca="1" ref="AV446" ca="1">INDIRECT(ADDRESS(CELL("row", INDEX('Drugs properties'!$A:$A, MATCH($D446, 'Drugs properties'!$A:$A, 0), 0)), 8, 4, TRUE, "Drugs properties"))</f>
        <v>2</v>
      </c>
      <c r="AW446" s="98" cm="1">
        <f t="array" aca="1" ref="AW446" ca="1">INDIRECT(ADDRESS(CELL("row", INDEX('Drugs properties'!$A:$A, MATCH($D446, 'Drugs properties'!$A:$A, 0), 0)), 9, 4, TRUE, "Drugs properties"))</f>
        <v>26</v>
      </c>
      <c r="AX446" s="105" cm="1">
        <f t="array" aca="1" ref="AX446" ca="1">INDIRECT(ADDRESS(CELL("row", INDEX('Drugs properties'!$A:$A, MATCH($D446, 'Drugs properties'!$A:$A, 0), 0)), 11, 4, TRUE, "Drugs properties"))</f>
        <v>49116</v>
      </c>
      <c r="AY446" s="102" cm="1">
        <f t="array" aca="1" ref="AY446" ca="1">INDIRECT(ADDRESS(CELL("row", INDEX('Drugs properties'!$A:$A, MATCH($D446, 'Drugs properties'!$A:$A, 0), 0)), 12, 4, TRUE, "Drugs properties"))</f>
        <v>3472</v>
      </c>
      <c r="AZ446" s="102" cm="1">
        <f t="array" aca="1" ref="AZ446" ca="1">INDIRECT(ADDRESS(CELL("row", INDEX('Drugs properties'!$A:$A, MATCH($D446, 'Drugs properties'!$A:$A, 0), 0)), 13, 4, TRUE, "Drugs properties"))</f>
        <v>300</v>
      </c>
      <c r="BA446" s="109" cm="1">
        <f t="array" aca="1" ref="BA446" ca="1">INDIRECT(ADDRESS(CELL("row", INDEX('Drugs properties'!$A:$A, MATCH($D446, 'Drugs properties'!$A:$A, 0), 0)), 14, 4, TRUE, "Drugs properties"))</f>
        <v>53</v>
      </c>
    </row>
    <row r="447" spans="1:53" s="1" customFormat="1" ht="195" x14ac:dyDescent="0.25">
      <c r="A447" s="15">
        <v>445</v>
      </c>
      <c r="B447" s="89" t="s">
        <v>2094</v>
      </c>
      <c r="C447" s="32">
        <v>11302406</v>
      </c>
      <c r="D447" s="34" t="s">
        <v>39</v>
      </c>
      <c r="E447" s="90">
        <v>150</v>
      </c>
      <c r="F447" s="90"/>
      <c r="G447" s="90" t="s">
        <v>19</v>
      </c>
      <c r="H447" s="90"/>
      <c r="I447" s="90"/>
      <c r="J447" s="90"/>
      <c r="K447" s="90"/>
      <c r="L447" s="90"/>
      <c r="M447" s="35"/>
      <c r="N447" s="43">
        <v>68</v>
      </c>
      <c r="O447" s="91" t="s">
        <v>100</v>
      </c>
      <c r="P447" s="44" t="s">
        <v>2095</v>
      </c>
      <c r="Q447" s="49" t="s">
        <v>2096</v>
      </c>
      <c r="R447" s="92"/>
      <c r="S447" s="92">
        <v>16</v>
      </c>
      <c r="T447" s="50">
        <v>38</v>
      </c>
      <c r="U447" s="55"/>
      <c r="V447" s="93"/>
      <c r="W447" s="56"/>
      <c r="X447" s="61"/>
      <c r="Y447" s="74"/>
      <c r="Z447" s="74"/>
      <c r="AA447" s="74"/>
      <c r="AB447" s="74"/>
      <c r="AC447" s="74">
        <v>4.0999999999999996</v>
      </c>
      <c r="AD447" s="74">
        <v>1.3</v>
      </c>
      <c r="AE447" s="74">
        <v>9.6999999999999993</v>
      </c>
      <c r="AF447" s="74"/>
      <c r="AG447" s="74"/>
      <c r="AH447" s="74"/>
      <c r="AI447" s="74"/>
      <c r="AJ447" s="62">
        <v>1.1000000000000001</v>
      </c>
      <c r="AK447" s="67" t="s">
        <v>2097</v>
      </c>
      <c r="AL447" s="94"/>
      <c r="AM447" s="94"/>
      <c r="AN447" s="68"/>
      <c r="AO447" s="72"/>
      <c r="AP447" s="98" t="str" cm="1">
        <f t="array" aca="1" ref="AP447" ca="1">INDIRECT(ADDRESS(CELL("row", INDEX('Drugs properties'!$A:$A, MATCH($D447, 'Drugs properties'!$A:$A, 0), 0)), 2, 4, TRUE, "Drugs properties"))</f>
        <v>C1=CC(=C(C=C1F)F)C(CN2C=NC=N2)(CN3C=NC=N3)O</v>
      </c>
      <c r="AQ447" s="98" cm="1">
        <f t="array" aca="1" ref="AQ447" ca="1">INDIRECT(ADDRESS(CELL("row", INDEX('Drugs properties'!$A:$A, MATCH($D447, 'Drugs properties'!$A:$A, 0), 0)), 3, 4, TRUE, "Drugs properties"))</f>
        <v>306.27</v>
      </c>
      <c r="AR447" s="98" cm="1">
        <f t="array" aca="1" ref="AR447" ca="1">INDIRECT(ADDRESS(CELL("row", INDEX('Drugs properties'!$A:$A, MATCH($D447, 'Drugs properties'!$A:$A, 0), 0)), 4, 4, TRUE, "Drugs properties"))</f>
        <v>81.650000000000006</v>
      </c>
      <c r="AS447" s="98" cm="1">
        <f t="array" aca="1" ref="AS447" ca="1">INDIRECT(ADDRESS(CELL("row", INDEX('Drugs properties'!$A:$A, MATCH($D447, 'Drugs properties'!$A:$A, 0), 0)), 5, 4, TRUE, "Drugs properties"))</f>
        <v>0.88</v>
      </c>
      <c r="AT447" s="98" cm="1">
        <f t="array" aca="1" ref="AT447" ca="1">INDIRECT(ADDRESS(CELL("row", INDEX('Drugs properties'!$A:$A, MATCH($D447, 'Drugs properties'!$A:$A, 0), 0)), 6, 4, TRUE, "Drugs properties"))</f>
        <v>7</v>
      </c>
      <c r="AU447" s="98" cm="1">
        <f t="array" aca="1" ref="AU447" ca="1">INDIRECT(ADDRESS(CELL("row", INDEX('Drugs properties'!$A:$A, MATCH($D447, 'Drugs properties'!$A:$A, 0), 0)), 7, 4, TRUE, "Drugs properties"))</f>
        <v>1</v>
      </c>
      <c r="AV447" s="98" cm="1">
        <f t="array" aca="1" ref="AV447" ca="1">INDIRECT(ADDRESS(CELL("row", INDEX('Drugs properties'!$A:$A, MATCH($D447, 'Drugs properties'!$A:$A, 0), 0)), 8, 4, TRUE, "Drugs properties"))</f>
        <v>5</v>
      </c>
      <c r="AW447" s="98" cm="1">
        <f t="array" aca="1" ref="AW447" ca="1">INDIRECT(ADDRESS(CELL("row", INDEX('Drugs properties'!$A:$A, MATCH($D447, 'Drugs properties'!$A:$A, 0), 0)), 9, 4, TRUE, "Drugs properties"))</f>
        <v>22</v>
      </c>
      <c r="AX447" s="105" cm="1">
        <f t="array" aca="1" ref="AX447" ca="1">INDIRECT(ADDRESS(CELL("row", INDEX('Drugs properties'!$A:$A, MATCH($D447, 'Drugs properties'!$A:$A, 0), 0)), 11, 4, TRUE, "Drugs properties"))</f>
        <v>21845</v>
      </c>
      <c r="AY447" s="102" cm="1">
        <f t="array" aca="1" ref="AY447" ca="1">INDIRECT(ADDRESS(CELL("row", INDEX('Drugs properties'!$A:$A, MATCH($D447, 'Drugs properties'!$A:$A, 0), 0)), 12, 4, TRUE, "Drugs properties"))</f>
        <v>1909</v>
      </c>
      <c r="AZ447" s="102" cm="1">
        <f t="array" aca="1" ref="AZ447" ca="1">INDIRECT(ADDRESS(CELL("row", INDEX('Drugs properties'!$A:$A, MATCH($D447, 'Drugs properties'!$A:$A, 0), 0)), 13, 4, TRUE, "Drugs properties"))</f>
        <v>267</v>
      </c>
      <c r="BA447" s="109" cm="1">
        <f t="array" aca="1" ref="BA447" ca="1">INDIRECT(ADDRESS(CELL("row", INDEX('Drugs properties'!$A:$A, MATCH($D447, 'Drugs properties'!$A:$A, 0), 0)), 14, 4, TRUE, "Drugs properties"))</f>
        <v>23</v>
      </c>
    </row>
    <row r="448" spans="1:53" s="1" customFormat="1" ht="135" x14ac:dyDescent="0.25">
      <c r="A448" s="15">
        <v>446</v>
      </c>
      <c r="B448" s="89" t="s">
        <v>2098</v>
      </c>
      <c r="C448" s="32">
        <v>9071844</v>
      </c>
      <c r="D448" s="34" t="s">
        <v>187</v>
      </c>
      <c r="E448" s="90"/>
      <c r="F448" s="90" t="s">
        <v>2099</v>
      </c>
      <c r="G448" s="90"/>
      <c r="H448" s="90" t="s">
        <v>162</v>
      </c>
      <c r="I448" s="90"/>
      <c r="J448" s="90"/>
      <c r="K448" s="90"/>
      <c r="L448" s="90"/>
      <c r="M448" s="35"/>
      <c r="N448" s="43">
        <v>63</v>
      </c>
      <c r="O448" s="91" t="s">
        <v>100</v>
      </c>
      <c r="P448" s="44"/>
      <c r="Q448" s="49"/>
      <c r="R448" s="92"/>
      <c r="S448" s="92"/>
      <c r="T448" s="50"/>
      <c r="U448" s="55"/>
      <c r="V448" s="93"/>
      <c r="W448" s="56"/>
      <c r="X448" s="61"/>
      <c r="Y448" s="74"/>
      <c r="Z448" s="74"/>
      <c r="AA448" s="74"/>
      <c r="AB448" s="74"/>
      <c r="AC448" s="74"/>
      <c r="AD448" s="74"/>
      <c r="AE448" s="74"/>
      <c r="AF448" s="74"/>
      <c r="AG448" s="74"/>
      <c r="AH448" s="74"/>
      <c r="AI448" s="74"/>
      <c r="AJ448" s="62"/>
      <c r="AK448" s="67" t="s">
        <v>2100</v>
      </c>
      <c r="AL448" s="94"/>
      <c r="AM448" s="94"/>
      <c r="AN448" s="68" t="s">
        <v>2101</v>
      </c>
      <c r="AO448" s="72"/>
      <c r="AP448" s="98" t="str" cm="1">
        <f t="array" aca="1" ref="AP448" ca="1">INDIRECT(ADDRESS(CELL("row", INDEX('Drugs properties'!$A:$A, MATCH($D448, 'Drugs properties'!$A:$A, 0), 0)), 2, 4, TRUE, "Drugs properties"))</f>
        <v>COC1=CC=C(C=C1)CCN2CCC(CC2)NC3=NC4=CC=CC=C4N3CC5=CC=C(C=C5)F</v>
      </c>
      <c r="AQ448" s="98" cm="1">
        <f t="array" aca="1" ref="AQ448" ca="1">INDIRECT(ADDRESS(CELL("row", INDEX('Drugs properties'!$A:$A, MATCH($D448, 'Drugs properties'!$A:$A, 0), 0)), 3, 4, TRUE, "Drugs properties"))</f>
        <v>458.57</v>
      </c>
      <c r="AR448" s="98" cm="1">
        <f t="array" aca="1" ref="AR448" ca="1">INDIRECT(ADDRESS(CELL("row", INDEX('Drugs properties'!$A:$A, MATCH($D448, 'Drugs properties'!$A:$A, 0), 0)), 4, 4, TRUE, "Drugs properties"))</f>
        <v>42.32</v>
      </c>
      <c r="AS448" s="98" cm="1">
        <f t="array" aca="1" ref="AS448" ca="1">INDIRECT(ADDRESS(CELL("row", INDEX('Drugs properties'!$A:$A, MATCH($D448, 'Drugs properties'!$A:$A, 0), 0)), 5, 4, TRUE, "Drugs properties"))</f>
        <v>5</v>
      </c>
      <c r="AT448" s="98" cm="1">
        <f t="array" aca="1" ref="AT448" ca="1">INDIRECT(ADDRESS(CELL("row", INDEX('Drugs properties'!$A:$A, MATCH($D448, 'Drugs properties'!$A:$A, 0), 0)), 6, 4, TRUE, "Drugs properties"))</f>
        <v>4</v>
      </c>
      <c r="AU448" s="98" cm="1">
        <f t="array" aca="1" ref="AU448" ca="1">INDIRECT(ADDRESS(CELL("row", INDEX('Drugs properties'!$A:$A, MATCH($D448, 'Drugs properties'!$A:$A, 0), 0)), 7, 4, TRUE, "Drugs properties"))</f>
        <v>1</v>
      </c>
      <c r="AV448" s="98" cm="1">
        <f t="array" aca="1" ref="AV448" ca="1">INDIRECT(ADDRESS(CELL("row", INDEX('Drugs properties'!$A:$A, MATCH($D448, 'Drugs properties'!$A:$A, 0), 0)), 8, 4, TRUE, "Drugs properties"))</f>
        <v>8</v>
      </c>
      <c r="AW448" s="98" cm="1">
        <f t="array" aca="1" ref="AW448" ca="1">INDIRECT(ADDRESS(CELL("row", INDEX('Drugs properties'!$A:$A, MATCH($D448, 'Drugs properties'!$A:$A, 0), 0)), 9, 4, TRUE, "Drugs properties"))</f>
        <v>34</v>
      </c>
      <c r="AX448" s="105" cm="1">
        <f t="array" aca="1" ref="AX448" ca="1">INDIRECT(ADDRESS(CELL("row", INDEX('Drugs properties'!$A:$A, MATCH($D448, 'Drugs properties'!$A:$A, 0), 0)), 11, 4, TRUE, "Drugs properties"))</f>
        <v>1786</v>
      </c>
      <c r="AY448" s="102" cm="1">
        <f t="array" aca="1" ref="AY448" ca="1">INDIRECT(ADDRESS(CELL("row", INDEX('Drugs properties'!$A:$A, MATCH($D448, 'Drugs properties'!$A:$A, 0), 0)), 12, 4, TRUE, "Drugs properties"))</f>
        <v>363</v>
      </c>
      <c r="AZ448" s="102" cm="1">
        <f t="array" aca="1" ref="AZ448" ca="1">INDIRECT(ADDRESS(CELL("row", INDEX('Drugs properties'!$A:$A, MATCH($D448, 'Drugs properties'!$A:$A, 0), 0)), 13, 4, TRUE, "Drugs properties"))</f>
        <v>21</v>
      </c>
      <c r="BA448" s="109" cm="1">
        <f t="array" aca="1" ref="BA448" ca="1">INDIRECT(ADDRESS(CELL("row", INDEX('Drugs properties'!$A:$A, MATCH($D448, 'Drugs properties'!$A:$A, 0), 0)), 14, 4, TRUE, "Drugs properties"))</f>
        <v>2</v>
      </c>
    </row>
    <row r="449" spans="1:53" s="1" customFormat="1" ht="135" x14ac:dyDescent="0.25">
      <c r="A449" s="15">
        <v>447</v>
      </c>
      <c r="B449" s="89" t="s">
        <v>2102</v>
      </c>
      <c r="C449" s="32">
        <v>9817562</v>
      </c>
      <c r="D449" s="34" t="s">
        <v>2784</v>
      </c>
      <c r="E449" s="90">
        <v>40</v>
      </c>
      <c r="F449" s="90" t="s">
        <v>3256</v>
      </c>
      <c r="G449" s="90"/>
      <c r="H449" s="90" t="s">
        <v>2104</v>
      </c>
      <c r="I449" s="90"/>
      <c r="J449" s="90"/>
      <c r="K449" s="90"/>
      <c r="L449" s="90"/>
      <c r="M449" s="35"/>
      <c r="N449" s="43">
        <v>57</v>
      </c>
      <c r="O449" s="91" t="s">
        <v>100</v>
      </c>
      <c r="P449" s="44" t="s">
        <v>2103</v>
      </c>
      <c r="Q449" s="49"/>
      <c r="R449" s="92"/>
      <c r="S449" s="92"/>
      <c r="T449" s="50">
        <v>37.5</v>
      </c>
      <c r="U449" s="55"/>
      <c r="V449" s="93">
        <v>584</v>
      </c>
      <c r="W449" s="56">
        <v>671</v>
      </c>
      <c r="X449" s="61"/>
      <c r="Y449" s="74"/>
      <c r="Z449" s="74">
        <v>51.8</v>
      </c>
      <c r="AA449" s="74"/>
      <c r="AB449" s="74"/>
      <c r="AC449" s="74">
        <v>4.8</v>
      </c>
      <c r="AD449" s="74">
        <v>0.9</v>
      </c>
      <c r="AE449" s="74"/>
      <c r="AF449" s="74"/>
      <c r="AG449" s="74"/>
      <c r="AH449" s="74"/>
      <c r="AI449" s="74"/>
      <c r="AJ449" s="62"/>
      <c r="AK449" s="67"/>
      <c r="AL449" s="94"/>
      <c r="AM449" s="94"/>
      <c r="AN449" s="68"/>
      <c r="AO449" s="72"/>
      <c r="AP449" s="98" t="str" cm="1">
        <f t="array" aca="1" ref="AP449" ca="1">INDIRECT(ADDRESS(CELL("row", INDEX('Drugs properties'!$A:$A, MATCH($D449, 'Drugs properties'!$A:$A, 0), 0)), 2, 4, TRUE, "Drugs properties"))</f>
        <v>COC1CN(CCC1NC(=O)C2=CC(=C(C=C2OC)N)Cl)CCCOC3=CC=C(C=C3)F</v>
      </c>
      <c r="AQ449" s="98" cm="1">
        <f t="array" aca="1" ref="AQ449" ca="1">INDIRECT(ADDRESS(CELL("row", INDEX('Drugs properties'!$A:$A, MATCH($D449, 'Drugs properties'!$A:$A, 0), 0)), 3, 4, TRUE, "Drugs properties"))</f>
        <v>465.95</v>
      </c>
      <c r="AR449" s="98" cm="1">
        <f t="array" aca="1" ref="AR449" ca="1">INDIRECT(ADDRESS(CELL("row", INDEX('Drugs properties'!$A:$A, MATCH($D449, 'Drugs properties'!$A:$A, 0), 0)), 4, 4, TRUE, "Drugs properties"))</f>
        <v>86.05</v>
      </c>
      <c r="AS449" s="98" cm="1">
        <f t="array" aca="1" ref="AS449" ca="1">INDIRECT(ADDRESS(CELL("row", INDEX('Drugs properties'!$A:$A, MATCH($D449, 'Drugs properties'!$A:$A, 0), 0)), 5, 4, TRUE, "Drugs properties"))</f>
        <v>3.27</v>
      </c>
      <c r="AT449" s="98" cm="1">
        <f t="array" aca="1" ref="AT449" ca="1">INDIRECT(ADDRESS(CELL("row", INDEX('Drugs properties'!$A:$A, MATCH($D449, 'Drugs properties'!$A:$A, 0), 0)), 6, 4, TRUE, "Drugs properties"))</f>
        <v>6</v>
      </c>
      <c r="AU449" s="98" cm="1">
        <f t="array" aca="1" ref="AU449" ca="1">INDIRECT(ADDRESS(CELL("row", INDEX('Drugs properties'!$A:$A, MATCH($D449, 'Drugs properties'!$A:$A, 0), 0)), 7, 4, TRUE, "Drugs properties"))</f>
        <v>2</v>
      </c>
      <c r="AV449" s="98" cm="1">
        <f t="array" aca="1" ref="AV449" ca="1">INDIRECT(ADDRESS(CELL("row", INDEX('Drugs properties'!$A:$A, MATCH($D449, 'Drugs properties'!$A:$A, 0), 0)), 8, 4, TRUE, "Drugs properties"))</f>
        <v>10</v>
      </c>
      <c r="AW449" s="98" cm="1">
        <f t="array" aca="1" ref="AW449" ca="1">INDIRECT(ADDRESS(CELL("row", INDEX('Drugs properties'!$A:$A, MATCH($D449, 'Drugs properties'!$A:$A, 0), 0)), 9, 4, TRUE, "Drugs properties"))</f>
        <v>32</v>
      </c>
      <c r="AX449" s="105" cm="1">
        <f t="array" aca="1" ref="AX449" ca="1">INDIRECT(ADDRESS(CELL("row", INDEX('Drugs properties'!$A:$A, MATCH($D449, 'Drugs properties'!$A:$A, 0), 0)), 11, 4, TRUE, "Drugs properties"))</f>
        <v>8220</v>
      </c>
      <c r="AY449" s="102" cm="1">
        <f t="array" aca="1" ref="AY449" ca="1">INDIRECT(ADDRESS(CELL("row", INDEX('Drugs properties'!$A:$A, MATCH($D449, 'Drugs properties'!$A:$A, 0), 0)), 12, 4, TRUE, "Drugs properties"))</f>
        <v>3066</v>
      </c>
      <c r="AZ449" s="102" cm="1">
        <f t="array" aca="1" ref="AZ449" ca="1">INDIRECT(ADDRESS(CELL("row", INDEX('Drugs properties'!$A:$A, MATCH($D449, 'Drugs properties'!$A:$A, 0), 0)), 13, 4, TRUE, "Drugs properties"))</f>
        <v>340</v>
      </c>
      <c r="BA449" s="109" cm="1">
        <f t="array" aca="1" ref="BA449" ca="1">INDIRECT(ADDRESS(CELL("row", INDEX('Drugs properties'!$A:$A, MATCH($D449, 'Drugs properties'!$A:$A, 0), 0)), 14, 4, TRUE, "Drugs properties"))</f>
        <v>40</v>
      </c>
    </row>
    <row r="450" spans="1:53" s="1" customFormat="1" ht="105" x14ac:dyDescent="0.25">
      <c r="A450" s="15">
        <v>448</v>
      </c>
      <c r="B450" s="89" t="s">
        <v>2102</v>
      </c>
      <c r="C450" s="32">
        <v>9817562</v>
      </c>
      <c r="D450" s="34" t="s">
        <v>2784</v>
      </c>
      <c r="E450" s="90">
        <f>20*4</f>
        <v>80</v>
      </c>
      <c r="F450" s="90" t="s">
        <v>2106</v>
      </c>
      <c r="G450" s="90" t="s">
        <v>19</v>
      </c>
      <c r="H450" s="90" t="s">
        <v>1897</v>
      </c>
      <c r="I450" s="90">
        <v>1000</v>
      </c>
      <c r="J450" s="90" t="s">
        <v>2107</v>
      </c>
      <c r="K450" s="90" t="s">
        <v>19</v>
      </c>
      <c r="L450" s="90"/>
      <c r="M450" s="35"/>
      <c r="N450" s="43">
        <v>18</v>
      </c>
      <c r="O450" s="91" t="s">
        <v>100</v>
      </c>
      <c r="P450" s="44" t="s">
        <v>2105</v>
      </c>
      <c r="Q450" s="49"/>
      <c r="R450" s="92"/>
      <c r="S450" s="92"/>
      <c r="T450" s="50"/>
      <c r="U450" s="55" t="s">
        <v>73</v>
      </c>
      <c r="V450" s="93" t="s">
        <v>2108</v>
      </c>
      <c r="W450" s="56" t="s">
        <v>2109</v>
      </c>
      <c r="X450" s="61"/>
      <c r="Y450" s="74"/>
      <c r="Z450" s="74"/>
      <c r="AA450" s="74"/>
      <c r="AB450" s="74"/>
      <c r="AC450" s="74">
        <v>2.8</v>
      </c>
      <c r="AD450" s="74">
        <v>0.86399999999999999</v>
      </c>
      <c r="AE450" s="74">
        <v>4.3</v>
      </c>
      <c r="AF450" s="74"/>
      <c r="AG450" s="74"/>
      <c r="AH450" s="74"/>
      <c r="AI450" s="74"/>
      <c r="AJ450" s="62"/>
      <c r="AK450" s="67" t="s">
        <v>2110</v>
      </c>
      <c r="AL450" s="94"/>
      <c r="AM450" s="94" t="s">
        <v>2111</v>
      </c>
      <c r="AN450" s="68"/>
      <c r="AO450" s="72"/>
      <c r="AP450" s="98" t="str" cm="1">
        <f t="array" aca="1" ref="AP450" ca="1">INDIRECT(ADDRESS(CELL("row", INDEX('Drugs properties'!$A:$A, MATCH($D450, 'Drugs properties'!$A:$A, 0), 0)), 2, 4, TRUE, "Drugs properties"))</f>
        <v>COC1CN(CCC1NC(=O)C2=CC(=C(C=C2OC)N)Cl)CCCOC3=CC=C(C=C3)F</v>
      </c>
      <c r="AQ450" s="98" cm="1">
        <f t="array" aca="1" ref="AQ450" ca="1">INDIRECT(ADDRESS(CELL("row", INDEX('Drugs properties'!$A:$A, MATCH($D450, 'Drugs properties'!$A:$A, 0), 0)), 3, 4, TRUE, "Drugs properties"))</f>
        <v>465.95</v>
      </c>
      <c r="AR450" s="98" cm="1">
        <f t="array" aca="1" ref="AR450" ca="1">INDIRECT(ADDRESS(CELL("row", INDEX('Drugs properties'!$A:$A, MATCH($D450, 'Drugs properties'!$A:$A, 0), 0)), 4, 4, TRUE, "Drugs properties"))</f>
        <v>86.05</v>
      </c>
      <c r="AS450" s="98" cm="1">
        <f t="array" aca="1" ref="AS450" ca="1">INDIRECT(ADDRESS(CELL("row", INDEX('Drugs properties'!$A:$A, MATCH($D450, 'Drugs properties'!$A:$A, 0), 0)), 5, 4, TRUE, "Drugs properties"))</f>
        <v>3.27</v>
      </c>
      <c r="AT450" s="98" cm="1">
        <f t="array" aca="1" ref="AT450" ca="1">INDIRECT(ADDRESS(CELL("row", INDEX('Drugs properties'!$A:$A, MATCH($D450, 'Drugs properties'!$A:$A, 0), 0)), 6, 4, TRUE, "Drugs properties"))</f>
        <v>6</v>
      </c>
      <c r="AU450" s="98" cm="1">
        <f t="array" aca="1" ref="AU450" ca="1">INDIRECT(ADDRESS(CELL("row", INDEX('Drugs properties'!$A:$A, MATCH($D450, 'Drugs properties'!$A:$A, 0), 0)), 7, 4, TRUE, "Drugs properties"))</f>
        <v>2</v>
      </c>
      <c r="AV450" s="98" cm="1">
        <f t="array" aca="1" ref="AV450" ca="1">INDIRECT(ADDRESS(CELL("row", INDEX('Drugs properties'!$A:$A, MATCH($D450, 'Drugs properties'!$A:$A, 0), 0)), 8, 4, TRUE, "Drugs properties"))</f>
        <v>10</v>
      </c>
      <c r="AW450" s="98" cm="1">
        <f t="array" aca="1" ref="AW450" ca="1">INDIRECT(ADDRESS(CELL("row", INDEX('Drugs properties'!$A:$A, MATCH($D450, 'Drugs properties'!$A:$A, 0), 0)), 9, 4, TRUE, "Drugs properties"))</f>
        <v>32</v>
      </c>
      <c r="AX450" s="105" cm="1">
        <f t="array" aca="1" ref="AX450" ca="1">INDIRECT(ADDRESS(CELL("row", INDEX('Drugs properties'!$A:$A, MATCH($D450, 'Drugs properties'!$A:$A, 0), 0)), 11, 4, TRUE, "Drugs properties"))</f>
        <v>8220</v>
      </c>
      <c r="AY450" s="102" cm="1">
        <f t="array" aca="1" ref="AY450" ca="1">INDIRECT(ADDRESS(CELL("row", INDEX('Drugs properties'!$A:$A, MATCH($D450, 'Drugs properties'!$A:$A, 0), 0)), 12, 4, TRUE, "Drugs properties"))</f>
        <v>3066</v>
      </c>
      <c r="AZ450" s="102" cm="1">
        <f t="array" aca="1" ref="AZ450" ca="1">INDIRECT(ADDRESS(CELL("row", INDEX('Drugs properties'!$A:$A, MATCH($D450, 'Drugs properties'!$A:$A, 0), 0)), 13, 4, TRUE, "Drugs properties"))</f>
        <v>340</v>
      </c>
      <c r="BA450" s="109" cm="1">
        <f t="array" aca="1" ref="BA450" ca="1">INDIRECT(ADDRESS(CELL("row", INDEX('Drugs properties'!$A:$A, MATCH($D450, 'Drugs properties'!$A:$A, 0), 0)), 14, 4, TRUE, "Drugs properties"))</f>
        <v>40</v>
      </c>
    </row>
    <row r="451" spans="1:53" s="1" customFormat="1" ht="105" x14ac:dyDescent="0.25">
      <c r="A451" s="15">
        <v>449</v>
      </c>
      <c r="B451" s="15" t="s">
        <v>2112</v>
      </c>
      <c r="C451" s="32">
        <v>16403073</v>
      </c>
      <c r="D451" s="34" t="s">
        <v>2113</v>
      </c>
      <c r="E451" s="90">
        <v>400</v>
      </c>
      <c r="F451" s="16" t="s">
        <v>1327</v>
      </c>
      <c r="G451" s="16"/>
      <c r="H451" s="16" t="s">
        <v>2114</v>
      </c>
      <c r="I451" s="16"/>
      <c r="J451" s="16"/>
      <c r="K451" s="16"/>
      <c r="L451" s="16"/>
      <c r="M451" s="35"/>
      <c r="N451" s="43">
        <v>63</v>
      </c>
      <c r="O451" s="17" t="s">
        <v>100</v>
      </c>
      <c r="P451" s="44" t="s">
        <v>2115</v>
      </c>
      <c r="Q451" s="49"/>
      <c r="R451" s="18"/>
      <c r="S451" s="18"/>
      <c r="T451" s="50"/>
      <c r="U451" s="55"/>
      <c r="V451" s="19"/>
      <c r="W451" s="56">
        <v>580</v>
      </c>
      <c r="X451" s="61"/>
      <c r="Y451" s="20"/>
      <c r="Z451" s="20"/>
      <c r="AA451" s="20"/>
      <c r="AB451" s="20"/>
      <c r="AC451" s="20" t="s">
        <v>73</v>
      </c>
      <c r="AD451" s="20" t="s">
        <v>73</v>
      </c>
      <c r="AE451" s="20"/>
      <c r="AF451" s="20"/>
      <c r="AG451" s="20"/>
      <c r="AH451" s="20"/>
      <c r="AI451" s="20"/>
      <c r="AJ451" s="62"/>
      <c r="AK451" s="67" t="s">
        <v>2117</v>
      </c>
      <c r="AL451" s="21"/>
      <c r="AM451" s="21">
        <v>454</v>
      </c>
      <c r="AN451" s="68" t="s">
        <v>2116</v>
      </c>
      <c r="AO451" s="72"/>
      <c r="AP451" s="98" t="str" cm="1">
        <f t="array" aca="1" ref="AP451" ca="1">INDIRECT(ADDRESS(CELL("row", INDEX('Drugs properties'!$A:$A, MATCH($D451, 'Drugs properties'!$A:$A, 0), 0)), 2, 4, TRUE, "Drugs properties"))</f>
        <v>CC(=O)N1CCN(CC1)C2=CC=C(C=C2)OCC3COC(O3)(CN4C=CN=C4)C5=C(C=C(C=C5)Cl)Cl</v>
      </c>
      <c r="AQ451" s="98" cm="1">
        <f t="array" aca="1" ref="AQ451" ca="1">INDIRECT(ADDRESS(CELL("row", INDEX('Drugs properties'!$A:$A, MATCH($D451, 'Drugs properties'!$A:$A, 0), 0)), 3, 4, TRUE, "Drugs properties"))</f>
        <v>531.42999999999995</v>
      </c>
      <c r="AR451" s="98" cm="1">
        <f t="array" aca="1" ref="AR451" ca="1">INDIRECT(ADDRESS(CELL("row", INDEX('Drugs properties'!$A:$A, MATCH($D451, 'Drugs properties'!$A:$A, 0), 0)), 4, 4, TRUE, "Drugs properties"))</f>
        <v>69.06</v>
      </c>
      <c r="AS451" s="98" cm="1">
        <f t="array" aca="1" ref="AS451" ca="1">INDIRECT(ADDRESS(CELL("row", INDEX('Drugs properties'!$A:$A, MATCH($D451, 'Drugs properties'!$A:$A, 0), 0)), 5, 4, TRUE, "Drugs properties"))</f>
        <v>3.56</v>
      </c>
      <c r="AT451" s="98" cm="1">
        <f t="array" aca="1" ref="AT451" ca="1">INDIRECT(ADDRESS(CELL("row", INDEX('Drugs properties'!$A:$A, MATCH($D451, 'Drugs properties'!$A:$A, 0), 0)), 6, 4, TRUE, "Drugs properties"))</f>
        <v>5</v>
      </c>
      <c r="AU451" s="98" cm="1">
        <f t="array" aca="1" ref="AU451" ca="1">INDIRECT(ADDRESS(CELL("row", INDEX('Drugs properties'!$A:$A, MATCH($D451, 'Drugs properties'!$A:$A, 0), 0)), 7, 4, TRUE, "Drugs properties"))</f>
        <v>0</v>
      </c>
      <c r="AV451" s="98" cm="1">
        <f t="array" aca="1" ref="AV451" ca="1">INDIRECT(ADDRESS(CELL("row", INDEX('Drugs properties'!$A:$A, MATCH($D451, 'Drugs properties'!$A:$A, 0), 0)), 8, 4, TRUE, "Drugs properties"))</f>
        <v>8</v>
      </c>
      <c r="AW451" s="98" cm="1">
        <f t="array" aca="1" ref="AW451" ca="1">INDIRECT(ADDRESS(CELL("row", INDEX('Drugs properties'!$A:$A, MATCH($D451, 'Drugs properties'!$A:$A, 0), 0)), 9, 4, TRUE, "Drugs properties"))</f>
        <v>36</v>
      </c>
      <c r="AX451" s="105" cm="1">
        <f t="array" aca="1" ref="AX451" ca="1">INDIRECT(ADDRESS(CELL("row", INDEX('Drugs properties'!$A:$A, MATCH($D451, 'Drugs properties'!$A:$A, 0), 0)), 11, 4, TRUE, "Drugs properties"))</f>
        <v>7466</v>
      </c>
      <c r="AY451" s="102" cm="1">
        <f t="array" aca="1" ref="AY451" ca="1">INDIRECT(ADDRESS(CELL("row", INDEX('Drugs properties'!$A:$A, MATCH($D451, 'Drugs properties'!$A:$A, 0), 0)), 12, 4, TRUE, "Drugs properties"))</f>
        <v>268</v>
      </c>
      <c r="AZ451" s="102" cm="1">
        <f t="array" aca="1" ref="AZ451" ca="1">INDIRECT(ADDRESS(CELL("row", INDEX('Drugs properties'!$A:$A, MATCH($D451, 'Drugs properties'!$A:$A, 0), 0)), 13, 4, TRUE, "Drugs properties"))</f>
        <v>16</v>
      </c>
      <c r="BA451" s="109" cm="1">
        <f t="array" aca="1" ref="BA451" ca="1">INDIRECT(ADDRESS(CELL("row", INDEX('Drugs properties'!$A:$A, MATCH($D451, 'Drugs properties'!$A:$A, 0), 0)), 14, 4, TRUE, "Drugs properties"))</f>
        <v>2</v>
      </c>
    </row>
    <row r="452" spans="1:53" s="1" customFormat="1" ht="120" x14ac:dyDescent="0.25">
      <c r="A452" s="15">
        <v>450</v>
      </c>
      <c r="B452" s="15" t="s">
        <v>2209</v>
      </c>
      <c r="C452" s="32">
        <v>25057773</v>
      </c>
      <c r="D452" s="34" t="s">
        <v>1754</v>
      </c>
      <c r="E452" s="16" t="s">
        <v>911</v>
      </c>
      <c r="F452" s="16" t="s">
        <v>3257</v>
      </c>
      <c r="G452" s="16"/>
      <c r="H452" s="16" t="s">
        <v>2211</v>
      </c>
      <c r="I452" s="16"/>
      <c r="J452" s="16"/>
      <c r="K452" s="16"/>
      <c r="L452" s="16"/>
      <c r="M452" s="35"/>
      <c r="N452" s="43">
        <v>63</v>
      </c>
      <c r="O452" s="17" t="s">
        <v>100</v>
      </c>
      <c r="P452" s="44" t="s">
        <v>2210</v>
      </c>
      <c r="Q452" s="49"/>
      <c r="R452" s="18"/>
      <c r="S452" s="18"/>
      <c r="T452" s="50"/>
      <c r="U452" s="55"/>
      <c r="V452" s="19"/>
      <c r="W452" s="56">
        <v>597</v>
      </c>
      <c r="X452" s="61"/>
      <c r="Y452" s="20"/>
      <c r="Z452" s="20"/>
      <c r="AA452" s="20"/>
      <c r="AB452" s="20"/>
      <c r="AC452" s="20">
        <v>2.2999999999999998</v>
      </c>
      <c r="AD452" s="20">
        <v>0.62</v>
      </c>
      <c r="AE452" s="20"/>
      <c r="AF452" s="20"/>
      <c r="AG452" s="20"/>
      <c r="AH452" s="20"/>
      <c r="AI452" s="20"/>
      <c r="AJ452" s="62"/>
      <c r="AK452" s="67" t="s">
        <v>2213</v>
      </c>
      <c r="AL452" s="21"/>
      <c r="AM452" s="81" t="s">
        <v>2214</v>
      </c>
      <c r="AN452" s="68"/>
      <c r="AO452" s="72" t="s">
        <v>2212</v>
      </c>
      <c r="AP452" s="98" t="str" cm="1">
        <f t="array" aca="1" ref="AP452" ca="1">INDIRECT(ADDRESS(CELL("row", INDEX('Drugs properties'!$A:$A, MATCH($D452, 'Drugs properties'!$A:$A, 0), 0)), 2, 4, TRUE, "Drugs properties"))</f>
        <v>CCC1C(C(C(C(=O)C(CC(C(C(C(C(C(=O)O1)C)OC2CC(C(C(O2)C)O)(C)OC)C)OC3C(C(CC(O3)C)N(C)C)O)(C)OC)C)C)O)(C)O</v>
      </c>
      <c r="AQ452" s="98" cm="1">
        <f t="array" aca="1" ref="AQ452" ca="1">INDIRECT(ADDRESS(CELL("row", INDEX('Drugs properties'!$A:$A, MATCH($D452, 'Drugs properties'!$A:$A, 0), 0)), 3, 4, TRUE, "Drugs properties"))</f>
        <v>747.95</v>
      </c>
      <c r="AR452" s="98" cm="1">
        <f t="array" aca="1" ref="AR452" ca="1">INDIRECT(ADDRESS(CELL("row", INDEX('Drugs properties'!$A:$A, MATCH($D452, 'Drugs properties'!$A:$A, 0), 0)), 4, 4, TRUE, "Drugs properties"))</f>
        <v>182.91</v>
      </c>
      <c r="AS452" s="98" cm="1">
        <f t="array" aca="1" ref="AS452" ca="1">INDIRECT(ADDRESS(CELL("row", INDEX('Drugs properties'!$A:$A, MATCH($D452, 'Drugs properties'!$A:$A, 0), 0)), 5, 4, TRUE, "Drugs properties"))</f>
        <v>2.2799999999999998</v>
      </c>
      <c r="AT452" s="98" cm="1">
        <f t="array" aca="1" ref="AT452" ca="1">INDIRECT(ADDRESS(CELL("row", INDEX('Drugs properties'!$A:$A, MATCH($D452, 'Drugs properties'!$A:$A, 0), 0)), 6, 4, TRUE, "Drugs properties"))</f>
        <v>14</v>
      </c>
      <c r="AU452" s="98" cm="1">
        <f t="array" aca="1" ref="AU452" ca="1">INDIRECT(ADDRESS(CELL("row", INDEX('Drugs properties'!$A:$A, MATCH($D452, 'Drugs properties'!$A:$A, 0), 0)), 7, 4, TRUE, "Drugs properties"))</f>
        <v>4</v>
      </c>
      <c r="AV452" s="98" cm="1">
        <f t="array" aca="1" ref="AV452" ca="1">INDIRECT(ADDRESS(CELL("row", INDEX('Drugs properties'!$A:$A, MATCH($D452, 'Drugs properties'!$A:$A, 0), 0)), 8, 4, TRUE, "Drugs properties"))</f>
        <v>8</v>
      </c>
      <c r="AW452" s="98" cm="1">
        <f t="array" aca="1" ref="AW452" ca="1">INDIRECT(ADDRESS(CELL("row", INDEX('Drugs properties'!$A:$A, MATCH($D452, 'Drugs properties'!$A:$A, 0), 0)), 9, 4, TRUE, "Drugs properties"))</f>
        <v>52</v>
      </c>
      <c r="AX452" s="105" cm="1">
        <f t="array" aca="1" ref="AX452" ca="1">INDIRECT(ADDRESS(CELL("row", INDEX('Drugs properties'!$A:$A, MATCH($D452, 'Drugs properties'!$A:$A, 0), 0)), 11, 4, TRUE, "Drugs properties"))</f>
        <v>33395</v>
      </c>
      <c r="AY452" s="102" cm="1">
        <f t="array" aca="1" ref="AY452" ca="1">INDIRECT(ADDRESS(CELL("row", INDEX('Drugs properties'!$A:$A, MATCH($D452, 'Drugs properties'!$A:$A, 0), 0)), 12, 4, TRUE, "Drugs properties"))</f>
        <v>3105</v>
      </c>
      <c r="AZ452" s="102" cm="1">
        <f t="array" aca="1" ref="AZ452" ca="1">INDIRECT(ADDRESS(CELL("row", INDEX('Drugs properties'!$A:$A, MATCH($D452, 'Drugs properties'!$A:$A, 0), 0)), 13, 4, TRUE, "Drugs properties"))</f>
        <v>210</v>
      </c>
      <c r="BA452" s="109" cm="1">
        <f t="array" aca="1" ref="BA452" ca="1">INDIRECT(ADDRESS(CELL("row", INDEX('Drugs properties'!$A:$A, MATCH($D452, 'Drugs properties'!$A:$A, 0), 0)), 14, 4, TRUE, "Drugs properties"))</f>
        <v>14</v>
      </c>
    </row>
    <row r="453" spans="1:53" s="1" customFormat="1" ht="120" x14ac:dyDescent="0.25">
      <c r="A453" s="15">
        <v>451</v>
      </c>
      <c r="B453" s="89" t="s">
        <v>2215</v>
      </c>
      <c r="C453" s="32">
        <v>11720625</v>
      </c>
      <c r="D453" s="34" t="s">
        <v>1754</v>
      </c>
      <c r="E453" s="90" t="s">
        <v>911</v>
      </c>
      <c r="F453" s="90"/>
      <c r="G453" s="90"/>
      <c r="H453" s="90" t="s">
        <v>2216</v>
      </c>
      <c r="I453" s="90"/>
      <c r="J453" s="90"/>
      <c r="K453" s="90"/>
      <c r="L453" s="90"/>
      <c r="M453" s="35"/>
      <c r="N453" s="43">
        <v>76</v>
      </c>
      <c r="O453" s="91" t="s">
        <v>100</v>
      </c>
      <c r="P453" s="44" t="s">
        <v>2217</v>
      </c>
      <c r="Q453" s="49"/>
      <c r="R453" s="92"/>
      <c r="S453" s="92"/>
      <c r="T453" s="50"/>
      <c r="U453" s="55"/>
      <c r="V453" s="93"/>
      <c r="W453" s="56"/>
      <c r="X453" s="61"/>
      <c r="Y453" s="74"/>
      <c r="Z453" s="74"/>
      <c r="AA453" s="74"/>
      <c r="AB453" s="74"/>
      <c r="AC453" s="74"/>
      <c r="AD453" s="74"/>
      <c r="AE453" s="74"/>
      <c r="AF453" s="74"/>
      <c r="AG453" s="74"/>
      <c r="AH453" s="74"/>
      <c r="AI453" s="74"/>
      <c r="AJ453" s="62"/>
      <c r="AK453" s="67"/>
      <c r="AL453" s="94"/>
      <c r="AM453" s="94"/>
      <c r="AN453" s="68"/>
      <c r="AO453" s="72"/>
      <c r="AP453" s="98" t="str" cm="1">
        <f t="array" aca="1" ref="AP453" ca="1">INDIRECT(ADDRESS(CELL("row", INDEX('Drugs properties'!$A:$A, MATCH($D453, 'Drugs properties'!$A:$A, 0), 0)), 2, 4, TRUE, "Drugs properties"))</f>
        <v>CCC1C(C(C(C(=O)C(CC(C(C(C(C(C(=O)O1)C)OC2CC(C(C(O2)C)O)(C)OC)C)OC3C(C(CC(O3)C)N(C)C)O)(C)OC)C)C)O)(C)O</v>
      </c>
      <c r="AQ453" s="98" cm="1">
        <f t="array" aca="1" ref="AQ453" ca="1">INDIRECT(ADDRESS(CELL("row", INDEX('Drugs properties'!$A:$A, MATCH($D453, 'Drugs properties'!$A:$A, 0), 0)), 3, 4, TRUE, "Drugs properties"))</f>
        <v>747.95</v>
      </c>
      <c r="AR453" s="98" cm="1">
        <f t="array" aca="1" ref="AR453" ca="1">INDIRECT(ADDRESS(CELL("row", INDEX('Drugs properties'!$A:$A, MATCH($D453, 'Drugs properties'!$A:$A, 0), 0)), 4, 4, TRUE, "Drugs properties"))</f>
        <v>182.91</v>
      </c>
      <c r="AS453" s="98" cm="1">
        <f t="array" aca="1" ref="AS453" ca="1">INDIRECT(ADDRESS(CELL("row", INDEX('Drugs properties'!$A:$A, MATCH($D453, 'Drugs properties'!$A:$A, 0), 0)), 5, 4, TRUE, "Drugs properties"))</f>
        <v>2.2799999999999998</v>
      </c>
      <c r="AT453" s="98" cm="1">
        <f t="array" aca="1" ref="AT453" ca="1">INDIRECT(ADDRESS(CELL("row", INDEX('Drugs properties'!$A:$A, MATCH($D453, 'Drugs properties'!$A:$A, 0), 0)), 6, 4, TRUE, "Drugs properties"))</f>
        <v>14</v>
      </c>
      <c r="AU453" s="98" cm="1">
        <f t="array" aca="1" ref="AU453" ca="1">INDIRECT(ADDRESS(CELL("row", INDEX('Drugs properties'!$A:$A, MATCH($D453, 'Drugs properties'!$A:$A, 0), 0)), 7, 4, TRUE, "Drugs properties"))</f>
        <v>4</v>
      </c>
      <c r="AV453" s="98" cm="1">
        <f t="array" aca="1" ref="AV453" ca="1">INDIRECT(ADDRESS(CELL("row", INDEX('Drugs properties'!$A:$A, MATCH($D453, 'Drugs properties'!$A:$A, 0), 0)), 8, 4, TRUE, "Drugs properties"))</f>
        <v>8</v>
      </c>
      <c r="AW453" s="98" cm="1">
        <f t="array" aca="1" ref="AW453" ca="1">INDIRECT(ADDRESS(CELL("row", INDEX('Drugs properties'!$A:$A, MATCH($D453, 'Drugs properties'!$A:$A, 0), 0)), 9, 4, TRUE, "Drugs properties"))</f>
        <v>52</v>
      </c>
      <c r="AX453" s="105" cm="1">
        <f t="array" aca="1" ref="AX453" ca="1">INDIRECT(ADDRESS(CELL("row", INDEX('Drugs properties'!$A:$A, MATCH($D453, 'Drugs properties'!$A:$A, 0), 0)), 11, 4, TRUE, "Drugs properties"))</f>
        <v>33395</v>
      </c>
      <c r="AY453" s="102" cm="1">
        <f t="array" aca="1" ref="AY453" ca="1">INDIRECT(ADDRESS(CELL("row", INDEX('Drugs properties'!$A:$A, MATCH($D453, 'Drugs properties'!$A:$A, 0), 0)), 12, 4, TRUE, "Drugs properties"))</f>
        <v>3105</v>
      </c>
      <c r="AZ453" s="102" cm="1">
        <f t="array" aca="1" ref="AZ453" ca="1">INDIRECT(ADDRESS(CELL("row", INDEX('Drugs properties'!$A:$A, MATCH($D453, 'Drugs properties'!$A:$A, 0), 0)), 13, 4, TRUE, "Drugs properties"))</f>
        <v>210</v>
      </c>
      <c r="BA453" s="109" cm="1">
        <f t="array" aca="1" ref="BA453" ca="1">INDIRECT(ADDRESS(CELL("row", INDEX('Drugs properties'!$A:$A, MATCH($D453, 'Drugs properties'!$A:$A, 0), 0)), 14, 4, TRUE, "Drugs properties"))</f>
        <v>14</v>
      </c>
    </row>
    <row r="454" spans="1:53" s="1" customFormat="1" ht="60" x14ac:dyDescent="0.25">
      <c r="A454" s="15">
        <v>452</v>
      </c>
      <c r="B454" s="89" t="s">
        <v>2218</v>
      </c>
      <c r="C454" s="32">
        <v>31701514</v>
      </c>
      <c r="D454" s="34" t="s">
        <v>2219</v>
      </c>
      <c r="E454" s="90">
        <v>0.24</v>
      </c>
      <c r="F454" s="90"/>
      <c r="G454" s="90" t="s">
        <v>3258</v>
      </c>
      <c r="H454" s="90"/>
      <c r="I454" s="90"/>
      <c r="J454" s="90"/>
      <c r="K454" s="90"/>
      <c r="L454" s="90"/>
      <c r="M454" s="35"/>
      <c r="N454" s="43">
        <v>58</v>
      </c>
      <c r="O454" s="91" t="s">
        <v>100</v>
      </c>
      <c r="P454" s="44" t="s">
        <v>2220</v>
      </c>
      <c r="Q454" s="49"/>
      <c r="R454" s="92"/>
      <c r="S454" s="92"/>
      <c r="T454" s="50"/>
      <c r="U454" s="55"/>
      <c r="V454" s="93"/>
      <c r="W454" s="56"/>
      <c r="X454" s="61"/>
      <c r="Y454" s="74"/>
      <c r="Z454" s="74"/>
      <c r="AA454" s="74"/>
      <c r="AB454" s="74"/>
      <c r="AC454" s="74"/>
      <c r="AD454" s="74"/>
      <c r="AE454" s="74"/>
      <c r="AF454" s="74"/>
      <c r="AG454" s="74"/>
      <c r="AH454" s="74"/>
      <c r="AI454" s="74"/>
      <c r="AJ454" s="62"/>
      <c r="AK454" s="67"/>
      <c r="AL454" s="94"/>
      <c r="AM454" s="94"/>
      <c r="AN454" s="68"/>
      <c r="AO454" s="72"/>
      <c r="AP454" s="98" t="str" cm="1">
        <f t="array" aca="1" ref="AP454" ca="1">INDIRECT(ADDRESS(CELL("row", INDEX('Drugs properties'!$A:$A, MATCH($D454, 'Drugs properties'!$A:$A, 0), 0)), 2, 4, TRUE, "Drugs properties"))</f>
        <v>C1=NC(=C2C(=N1)N(C=N2)C3C(C(C(O3)CO)O)O)N</v>
      </c>
      <c r="AQ454" s="98" cm="1">
        <f t="array" aca="1" ref="AQ454" ca="1">INDIRECT(ADDRESS(CELL("row", INDEX('Drugs properties'!$A:$A, MATCH($D454, 'Drugs properties'!$A:$A, 0), 0)), 3, 4, TRUE, "Drugs properties"))</f>
        <v>267.24</v>
      </c>
      <c r="AR454" s="98" cm="1">
        <f t="array" aca="1" ref="AR454" ca="1">INDIRECT(ADDRESS(CELL("row", INDEX('Drugs properties'!$A:$A, MATCH($D454, 'Drugs properties'!$A:$A, 0), 0)), 4, 4, TRUE, "Drugs properties"))</f>
        <v>139.54</v>
      </c>
      <c r="AS454" s="98" cm="1">
        <f t="array" aca="1" ref="AS454" ca="1">INDIRECT(ADDRESS(CELL("row", INDEX('Drugs properties'!$A:$A, MATCH($D454, 'Drugs properties'!$A:$A, 0), 0)), 5, 4, TRUE, "Drugs properties"))</f>
        <v>-1.61</v>
      </c>
      <c r="AT454" s="98" cm="1">
        <f t="array" aca="1" ref="AT454" ca="1">INDIRECT(ADDRESS(CELL("row", INDEX('Drugs properties'!$A:$A, MATCH($D454, 'Drugs properties'!$A:$A, 0), 0)), 6, 4, TRUE, "Drugs properties"))</f>
        <v>7</v>
      </c>
      <c r="AU454" s="98" cm="1">
        <f t="array" aca="1" ref="AU454" ca="1">INDIRECT(ADDRESS(CELL("row", INDEX('Drugs properties'!$A:$A, MATCH($D454, 'Drugs properties'!$A:$A, 0), 0)), 7, 4, TRUE, "Drugs properties"))</f>
        <v>4</v>
      </c>
      <c r="AV454" s="98" cm="1">
        <f t="array" aca="1" ref="AV454" ca="1">INDIRECT(ADDRESS(CELL("row", INDEX('Drugs properties'!$A:$A, MATCH($D454, 'Drugs properties'!$A:$A, 0), 0)), 8, 4, TRUE, "Drugs properties"))</f>
        <v>2</v>
      </c>
      <c r="AW454" s="98" cm="1">
        <f t="array" aca="1" ref="AW454" ca="1">INDIRECT(ADDRESS(CELL("row", INDEX('Drugs properties'!$A:$A, MATCH($D454, 'Drugs properties'!$A:$A, 0), 0)), 9, 4, TRUE, "Drugs properties"))</f>
        <v>19</v>
      </c>
      <c r="AX454" s="105" cm="1">
        <f t="array" aca="1" ref="AX454" ca="1">INDIRECT(ADDRESS(CELL("row", INDEX('Drugs properties'!$A:$A, MATCH($D454, 'Drugs properties'!$A:$A, 0), 0)), 11, 4, TRUE, "Drugs properties"))</f>
        <v>1303</v>
      </c>
      <c r="AY454" s="102" cm="1">
        <f t="array" aca="1" ref="AY454" ca="1">INDIRECT(ADDRESS(CELL("row", INDEX('Drugs properties'!$A:$A, MATCH($D454, 'Drugs properties'!$A:$A, 0), 0)), 12, 4, TRUE, "Drugs properties"))</f>
        <v>583</v>
      </c>
      <c r="AZ454" s="102" cm="1">
        <f t="array" aca="1" ref="AZ454" ca="1">INDIRECT(ADDRESS(CELL("row", INDEX('Drugs properties'!$A:$A, MATCH($D454, 'Drugs properties'!$A:$A, 0), 0)), 13, 4, TRUE, "Drugs properties"))</f>
        <v>6</v>
      </c>
      <c r="BA454" s="109" cm="1">
        <f t="array" aca="1" ref="BA454" ca="1">INDIRECT(ADDRESS(CELL("row", INDEX('Drugs properties'!$A:$A, MATCH($D454, 'Drugs properties'!$A:$A, 0), 0)), 14, 4, TRUE, "Drugs properties"))</f>
        <v>0</v>
      </c>
    </row>
    <row r="455" spans="1:53" s="1" customFormat="1" ht="120" x14ac:dyDescent="0.25">
      <c r="A455" s="15">
        <v>453</v>
      </c>
      <c r="B455" s="89" t="s">
        <v>2221</v>
      </c>
      <c r="C455" s="32">
        <v>25815024</v>
      </c>
      <c r="D455" s="34" t="s">
        <v>59</v>
      </c>
      <c r="E455" s="90">
        <v>240</v>
      </c>
      <c r="F455" s="90"/>
      <c r="G455" s="90" t="s">
        <v>2223</v>
      </c>
      <c r="H455" s="90"/>
      <c r="I455" s="90"/>
      <c r="J455" s="90"/>
      <c r="K455" s="90"/>
      <c r="L455" s="90"/>
      <c r="M455" s="35"/>
      <c r="N455" s="43">
        <v>65</v>
      </c>
      <c r="O455" s="91" t="s">
        <v>96</v>
      </c>
      <c r="P455" s="44" t="s">
        <v>2222</v>
      </c>
      <c r="Q455" s="49" t="s">
        <v>2224</v>
      </c>
      <c r="R455" s="92">
        <v>50</v>
      </c>
      <c r="S455" s="92"/>
      <c r="T455" s="50"/>
      <c r="U455" s="55"/>
      <c r="V455" s="93"/>
      <c r="W455" s="56">
        <v>550</v>
      </c>
      <c r="X455" s="61"/>
      <c r="Y455" s="74"/>
      <c r="Z455" s="74"/>
      <c r="AA455" s="74"/>
      <c r="AB455" s="74"/>
      <c r="AC455" s="74">
        <v>2</v>
      </c>
      <c r="AD455" s="74">
        <v>1.4</v>
      </c>
      <c r="AE455" s="74"/>
      <c r="AF455" s="74"/>
      <c r="AG455" s="74"/>
      <c r="AH455" s="74"/>
      <c r="AI455" s="74"/>
      <c r="AJ455" s="62"/>
      <c r="AK455" s="67" t="s">
        <v>2225</v>
      </c>
      <c r="AL455" s="94"/>
      <c r="AM455" s="94"/>
      <c r="AN455" s="68" t="s">
        <v>2226</v>
      </c>
      <c r="AO455" s="72"/>
      <c r="AP455" s="100" t="str" cm="1">
        <f t="array" aca="1" ref="AP455" ca="1">INDIRECT(ADDRESS(CELL("row", INDEX('Drugs properties'!$A:$A, MATCH($D455, 'Drugs properties'!$A:$A, 0), 0)), 2, 4, TRUE, "Drugs properties"))</f>
        <v>CCC(=O)C(CC(C)N(C)C)(C1=CC=CC=C1)C2=CC=CC=C2</v>
      </c>
      <c r="AQ455" s="98" cm="1">
        <f t="array" aca="1" ref="AQ455" ca="1">INDIRECT(ADDRESS(CELL("row", INDEX('Drugs properties'!$A:$A, MATCH($D455, 'Drugs properties'!$A:$A, 0), 0)), 3, 4, TRUE, "Drugs properties"))</f>
        <v>309.45</v>
      </c>
      <c r="AR455" s="98" cm="1">
        <f t="array" aca="1" ref="AR455" ca="1">INDIRECT(ADDRESS(CELL("row", INDEX('Drugs properties'!$A:$A, MATCH($D455, 'Drugs properties'!$A:$A, 0), 0)), 4, 4, TRUE, "Drugs properties"))</f>
        <v>20.309999999999999</v>
      </c>
      <c r="AS455" s="98" cm="1">
        <f t="array" aca="1" ref="AS455" ca="1">INDIRECT(ADDRESS(CELL("row", INDEX('Drugs properties'!$A:$A, MATCH($D455, 'Drugs properties'!$A:$A, 0), 0)), 5, 4, TRUE, "Drugs properties"))</f>
        <v>4.0599999999999996</v>
      </c>
      <c r="AT455" s="98" cm="1">
        <f t="array" aca="1" ref="AT455" ca="1">INDIRECT(ADDRESS(CELL("row", INDEX('Drugs properties'!$A:$A, MATCH($D455, 'Drugs properties'!$A:$A, 0), 0)), 6, 4, TRUE, "Drugs properties"))</f>
        <v>2</v>
      </c>
      <c r="AU455" s="98" cm="1">
        <f t="array" aca="1" ref="AU455" ca="1">INDIRECT(ADDRESS(CELL("row", INDEX('Drugs properties'!$A:$A, MATCH($D455, 'Drugs properties'!$A:$A, 0), 0)), 7, 4, TRUE, "Drugs properties"))</f>
        <v>0</v>
      </c>
      <c r="AV455" s="98" cm="1">
        <f t="array" aca="1" ref="AV455" ca="1">INDIRECT(ADDRESS(CELL("row", INDEX('Drugs properties'!$A:$A, MATCH($D455, 'Drugs properties'!$A:$A, 0), 0)), 8, 4, TRUE, "Drugs properties"))</f>
        <v>7</v>
      </c>
      <c r="AW455" s="98" cm="1">
        <f t="array" aca="1" ref="AW455" ca="1">INDIRECT(ADDRESS(CELL("row", INDEX('Drugs properties'!$A:$A, MATCH($D455, 'Drugs properties'!$A:$A, 0), 0)), 9, 4, TRUE, "Drugs properties"))</f>
        <v>23</v>
      </c>
      <c r="AX455" s="105" cm="1">
        <f t="array" aca="1" ref="AX455" ca="1">INDIRECT(ADDRESS(CELL("row", INDEX('Drugs properties'!$A:$A, MATCH($D455, 'Drugs properties'!$A:$A, 0), 0)), 11, 4, TRUE, "Drugs properties"))</f>
        <v>15227</v>
      </c>
      <c r="AY455" s="102" cm="1">
        <f t="array" aca="1" ref="AY455" ca="1">INDIRECT(ADDRESS(CELL("row", INDEX('Drugs properties'!$A:$A, MATCH($D455, 'Drugs properties'!$A:$A, 0), 0)), 12, 4, TRUE, "Drugs properties"))</f>
        <v>2229</v>
      </c>
      <c r="AZ455" s="102" cm="1">
        <f t="array" aca="1" ref="AZ455" ca="1">INDIRECT(ADDRESS(CELL("row", INDEX('Drugs properties'!$A:$A, MATCH($D455, 'Drugs properties'!$A:$A, 0), 0)), 13, 4, TRUE, "Drugs properties"))</f>
        <v>251</v>
      </c>
      <c r="BA455" s="109" cm="1">
        <f t="array" aca="1" ref="BA455" ca="1">INDIRECT(ADDRESS(CELL("row", INDEX('Drugs properties'!$A:$A, MATCH($D455, 'Drugs properties'!$A:$A, 0), 0)), 14, 4, TRUE, "Drugs properties"))</f>
        <v>10</v>
      </c>
    </row>
    <row r="456" spans="1:53" s="1" customFormat="1" ht="60" x14ac:dyDescent="0.25">
      <c r="A456" s="15">
        <v>454</v>
      </c>
      <c r="B456" s="89" t="s">
        <v>2227</v>
      </c>
      <c r="C456" s="32">
        <v>23923121</v>
      </c>
      <c r="D456" s="34" t="s">
        <v>59</v>
      </c>
      <c r="E456" s="90">
        <v>280</v>
      </c>
      <c r="F456" s="90"/>
      <c r="G456" s="90"/>
      <c r="H456" s="90" t="s">
        <v>2228</v>
      </c>
      <c r="I456" s="90" t="s">
        <v>3385</v>
      </c>
      <c r="J456" s="90" t="s">
        <v>3260</v>
      </c>
      <c r="K456" s="90"/>
      <c r="L456" s="90"/>
      <c r="M456" s="35"/>
      <c r="N456" s="43">
        <v>45</v>
      </c>
      <c r="O456" s="91" t="s">
        <v>100</v>
      </c>
      <c r="P456" s="44"/>
      <c r="Q456" s="49"/>
      <c r="R456" s="92"/>
      <c r="S456" s="92"/>
      <c r="T456" s="50"/>
      <c r="U456" s="55"/>
      <c r="V456" s="93"/>
      <c r="W456" s="56" t="s">
        <v>2229</v>
      </c>
      <c r="X456" s="61"/>
      <c r="Y456" s="74"/>
      <c r="Z456" s="74"/>
      <c r="AA456" s="74"/>
      <c r="AB456" s="74"/>
      <c r="AC456" s="74"/>
      <c r="AD456" s="74"/>
      <c r="AE456" s="74"/>
      <c r="AF456" s="74"/>
      <c r="AG456" s="74"/>
      <c r="AH456" s="74"/>
      <c r="AI456" s="74"/>
      <c r="AJ456" s="62"/>
      <c r="AK456" s="67" t="s">
        <v>2230</v>
      </c>
      <c r="AL456" s="94"/>
      <c r="AM456" s="94" t="s">
        <v>603</v>
      </c>
      <c r="AN456" s="68"/>
      <c r="AO456" s="72"/>
      <c r="AP456" s="98" t="str" cm="1">
        <f t="array" aca="1" ref="AP456" ca="1">INDIRECT(ADDRESS(CELL("row", INDEX('Drugs properties'!$A:$A, MATCH($D456, 'Drugs properties'!$A:$A, 0), 0)), 2, 4, TRUE, "Drugs properties"))</f>
        <v>CCC(=O)C(CC(C)N(C)C)(C1=CC=CC=C1)C2=CC=CC=C2</v>
      </c>
      <c r="AQ456" s="98" cm="1">
        <f t="array" aca="1" ref="AQ456" ca="1">INDIRECT(ADDRESS(CELL("row", INDEX('Drugs properties'!$A:$A, MATCH($D456, 'Drugs properties'!$A:$A, 0), 0)), 3, 4, TRUE, "Drugs properties"))</f>
        <v>309.45</v>
      </c>
      <c r="AR456" s="98" cm="1">
        <f t="array" aca="1" ref="AR456" ca="1">INDIRECT(ADDRESS(CELL("row", INDEX('Drugs properties'!$A:$A, MATCH($D456, 'Drugs properties'!$A:$A, 0), 0)), 4, 4, TRUE, "Drugs properties"))</f>
        <v>20.309999999999999</v>
      </c>
      <c r="AS456" s="98" cm="1">
        <f t="array" aca="1" ref="AS456" ca="1">INDIRECT(ADDRESS(CELL("row", INDEX('Drugs properties'!$A:$A, MATCH($D456, 'Drugs properties'!$A:$A, 0), 0)), 5, 4, TRUE, "Drugs properties"))</f>
        <v>4.0599999999999996</v>
      </c>
      <c r="AT456" s="98" cm="1">
        <f t="array" aca="1" ref="AT456" ca="1">INDIRECT(ADDRESS(CELL("row", INDEX('Drugs properties'!$A:$A, MATCH($D456, 'Drugs properties'!$A:$A, 0), 0)), 6, 4, TRUE, "Drugs properties"))</f>
        <v>2</v>
      </c>
      <c r="AU456" s="98" cm="1">
        <f t="array" aca="1" ref="AU456" ca="1">INDIRECT(ADDRESS(CELL("row", INDEX('Drugs properties'!$A:$A, MATCH($D456, 'Drugs properties'!$A:$A, 0), 0)), 7, 4, TRUE, "Drugs properties"))</f>
        <v>0</v>
      </c>
      <c r="AV456" s="98" cm="1">
        <f t="array" aca="1" ref="AV456" ca="1">INDIRECT(ADDRESS(CELL("row", INDEX('Drugs properties'!$A:$A, MATCH($D456, 'Drugs properties'!$A:$A, 0), 0)), 8, 4, TRUE, "Drugs properties"))</f>
        <v>7</v>
      </c>
      <c r="AW456" s="98" cm="1">
        <f t="array" aca="1" ref="AW456" ca="1">INDIRECT(ADDRESS(CELL("row", INDEX('Drugs properties'!$A:$A, MATCH($D456, 'Drugs properties'!$A:$A, 0), 0)), 9, 4, TRUE, "Drugs properties"))</f>
        <v>23</v>
      </c>
      <c r="AX456" s="105" cm="1">
        <f t="array" aca="1" ref="AX456" ca="1">INDIRECT(ADDRESS(CELL("row", INDEX('Drugs properties'!$A:$A, MATCH($D456, 'Drugs properties'!$A:$A, 0), 0)), 11, 4, TRUE, "Drugs properties"))</f>
        <v>15227</v>
      </c>
      <c r="AY456" s="102" cm="1">
        <f t="array" aca="1" ref="AY456" ca="1">INDIRECT(ADDRESS(CELL("row", INDEX('Drugs properties'!$A:$A, MATCH($D456, 'Drugs properties'!$A:$A, 0), 0)), 12, 4, TRUE, "Drugs properties"))</f>
        <v>2229</v>
      </c>
      <c r="AZ456" s="102" cm="1">
        <f t="array" aca="1" ref="AZ456" ca="1">INDIRECT(ADDRESS(CELL("row", INDEX('Drugs properties'!$A:$A, MATCH($D456, 'Drugs properties'!$A:$A, 0), 0)), 13, 4, TRUE, "Drugs properties"))</f>
        <v>251</v>
      </c>
      <c r="BA456" s="109" cm="1">
        <f t="array" aca="1" ref="BA456" ca="1">INDIRECT(ADDRESS(CELL("row", INDEX('Drugs properties'!$A:$A, MATCH($D456, 'Drugs properties'!$A:$A, 0), 0)), 14, 4, TRUE, "Drugs properties"))</f>
        <v>10</v>
      </c>
    </row>
    <row r="457" spans="1:53" s="116" customFormat="1" ht="150" x14ac:dyDescent="0.25">
      <c r="A457" s="15">
        <v>455</v>
      </c>
      <c r="B457" s="89" t="s">
        <v>2231</v>
      </c>
      <c r="C457" s="32">
        <v>21763256</v>
      </c>
      <c r="D457" s="34" t="s">
        <v>2232</v>
      </c>
      <c r="E457" s="90" t="s">
        <v>3259</v>
      </c>
      <c r="F457" s="90" t="s">
        <v>3460</v>
      </c>
      <c r="G457" s="90"/>
      <c r="H457" s="90" t="s">
        <v>3469</v>
      </c>
      <c r="I457" s="90" t="s">
        <v>2233</v>
      </c>
      <c r="J457" s="90"/>
      <c r="K457" s="90"/>
      <c r="L457" s="90"/>
      <c r="M457" s="35"/>
      <c r="N457" s="43">
        <v>74</v>
      </c>
      <c r="O457" s="91" t="s">
        <v>100</v>
      </c>
      <c r="P457" s="44" t="s">
        <v>3461</v>
      </c>
      <c r="Q457" s="49"/>
      <c r="R457" s="92"/>
      <c r="S457" s="92"/>
      <c r="T457" s="50"/>
      <c r="U457" s="55"/>
      <c r="V457" s="93"/>
      <c r="W457" s="56"/>
      <c r="X457" s="61"/>
      <c r="Y457" s="74"/>
      <c r="Z457" s="74"/>
      <c r="AA457" s="74"/>
      <c r="AB457" s="74"/>
      <c r="AC457" s="74">
        <v>3</v>
      </c>
      <c r="AD457" s="74"/>
      <c r="AE457" s="74"/>
      <c r="AF457" s="74"/>
      <c r="AG457" s="74"/>
      <c r="AH457" s="74"/>
      <c r="AI457" s="74"/>
      <c r="AJ457" s="62"/>
      <c r="AK457" s="67" t="s">
        <v>2234</v>
      </c>
      <c r="AL457" s="94"/>
      <c r="AM457" s="94">
        <v>450</v>
      </c>
      <c r="AN457" s="68" t="s">
        <v>2235</v>
      </c>
      <c r="AO457" s="72" t="s">
        <v>2236</v>
      </c>
      <c r="AP457" s="98" t="str" cm="1">
        <f t="array" aca="1" ref="AP457" ca="1">INDIRECT(ADDRESS(CELL("row", INDEX('Drugs properties'!$A:$A, MATCH($D457, 'Drugs properties'!$A:$A, 0), 0)), 2, 4, TRUE, "Drugs properties"))</f>
        <v>CCC(=O)OC(CC1=CC=CC=C1)(C2=CC=CC=C2)C(C)CN(C)C</v>
      </c>
      <c r="AQ457" s="98" cm="1">
        <f t="array" aca="1" ref="AQ457" ca="1">INDIRECT(ADDRESS(CELL("row", INDEX('Drugs properties'!$A:$A, MATCH($D457, 'Drugs properties'!$A:$A, 0), 0)), 3, 4, TRUE, "Drugs properties"))</f>
        <v>339.47</v>
      </c>
      <c r="AR457" s="98" cm="1">
        <f t="array" aca="1" ref="AR457" ca="1">INDIRECT(ADDRESS(CELL("row", INDEX('Drugs properties'!$A:$A, MATCH($D457, 'Drugs properties'!$A:$A, 0), 0)), 4, 4, TRUE, "Drugs properties"))</f>
        <v>29.54</v>
      </c>
      <c r="AS457" s="98" cm="1">
        <f t="array" aca="1" ref="AS457" ca="1">INDIRECT(ADDRESS(CELL("row", INDEX('Drugs properties'!$A:$A, MATCH($D457, 'Drugs properties'!$A:$A, 0), 0)), 5, 4, TRUE, "Drugs properties"))</f>
        <v>4.17</v>
      </c>
      <c r="AT457" s="98" cm="1">
        <f t="array" aca="1" ref="AT457" ca="1">INDIRECT(ADDRESS(CELL("row", INDEX('Drugs properties'!$A:$A, MATCH($D457, 'Drugs properties'!$A:$A, 0), 0)), 6, 4, TRUE, "Drugs properties"))</f>
        <v>3</v>
      </c>
      <c r="AU457" s="98" cm="1">
        <f t="array" aca="1" ref="AU457" ca="1">INDIRECT(ADDRESS(CELL("row", INDEX('Drugs properties'!$A:$A, MATCH($D457, 'Drugs properties'!$A:$A, 0), 0)), 7, 4, TRUE, "Drugs properties"))</f>
        <v>0</v>
      </c>
      <c r="AV457" s="98" cm="1">
        <f t="array" aca="1" ref="AV457" ca="1">INDIRECT(ADDRESS(CELL("row", INDEX('Drugs properties'!$A:$A, MATCH($D457, 'Drugs properties'!$A:$A, 0), 0)), 8, 4, TRUE, "Drugs properties"))</f>
        <v>9</v>
      </c>
      <c r="AW457" s="98" cm="1">
        <f t="array" aca="1" ref="AW457" ca="1">INDIRECT(ADDRESS(CELL("row", INDEX('Drugs properties'!$A:$A, MATCH($D457, 'Drugs properties'!$A:$A, 0), 0)), 9, 4, TRUE, "Drugs properties"))</f>
        <v>25</v>
      </c>
      <c r="AX457" s="105" cm="1">
        <f t="array" aca="1" ref="AX457" ca="1">INDIRECT(ADDRESS(CELL("row", INDEX('Drugs properties'!$A:$A, MATCH($D457, 'Drugs properties'!$A:$A, 0), 0)), 11, 4, TRUE, "Drugs properties"))</f>
        <v>7104</v>
      </c>
      <c r="AY457" s="102" cm="1">
        <f t="array" aca="1" ref="AY457" ca="1">INDIRECT(ADDRESS(CELL("row", INDEX('Drugs properties'!$A:$A, MATCH($D457, 'Drugs properties'!$A:$A, 0), 0)), 12, 4, TRUE, "Drugs properties"))</f>
        <v>4174</v>
      </c>
      <c r="AZ457" s="102" cm="1">
        <f t="array" aca="1" ref="AZ457" ca="1">INDIRECT(ADDRESS(CELL("row", INDEX('Drugs properties'!$A:$A, MATCH($D457, 'Drugs properties'!$A:$A, 0), 0)), 13, 4, TRUE, "Drugs properties"))</f>
        <v>1</v>
      </c>
      <c r="BA457" s="109" cm="1">
        <f t="array" aca="1" ref="BA457" ca="1">INDIRECT(ADDRESS(CELL("row", INDEX('Drugs properties'!$A:$A, MATCH($D457, 'Drugs properties'!$A:$A, 0), 0)), 14, 4, TRUE, "Drugs properties"))</f>
        <v>1</v>
      </c>
    </row>
    <row r="458" spans="1:53" s="1" customFormat="1" ht="120" x14ac:dyDescent="0.25">
      <c r="A458" s="15">
        <v>456</v>
      </c>
      <c r="B458" s="15" t="s">
        <v>2237</v>
      </c>
      <c r="C458" s="32">
        <v>20674223</v>
      </c>
      <c r="D458" s="34" t="s">
        <v>59</v>
      </c>
      <c r="E458" s="16"/>
      <c r="F458" s="16"/>
      <c r="G458" s="16"/>
      <c r="H458" s="16" t="s">
        <v>2239</v>
      </c>
      <c r="I458" s="16"/>
      <c r="J458" s="16"/>
      <c r="K458" s="16"/>
      <c r="L458" s="16"/>
      <c r="M458" s="35"/>
      <c r="N458" s="43">
        <v>55</v>
      </c>
      <c r="O458" s="91" t="s">
        <v>96</v>
      </c>
      <c r="P458" s="44" t="s">
        <v>2238</v>
      </c>
      <c r="Q458" s="49"/>
      <c r="R458" s="92">
        <v>188</v>
      </c>
      <c r="S458" s="92"/>
      <c r="T458" s="50"/>
      <c r="U458" s="55">
        <v>206</v>
      </c>
      <c r="V458" s="93">
        <v>322</v>
      </c>
      <c r="W458" s="56">
        <v>569</v>
      </c>
      <c r="X458" s="61"/>
      <c r="Y458" s="74"/>
      <c r="Z458" s="74"/>
      <c r="AA458" s="74"/>
      <c r="AB458" s="74"/>
      <c r="AC458" s="74">
        <v>4.5</v>
      </c>
      <c r="AD458" s="74"/>
      <c r="AE458" s="74"/>
      <c r="AF458" s="74"/>
      <c r="AG458" s="74"/>
      <c r="AH458" s="74"/>
      <c r="AI458" s="74"/>
      <c r="AJ458" s="62"/>
      <c r="AK458" s="67" t="s">
        <v>2240</v>
      </c>
      <c r="AL458" s="94">
        <v>80</v>
      </c>
      <c r="AM458" s="94">
        <v>462</v>
      </c>
      <c r="AN458" s="68"/>
      <c r="AO458" s="72"/>
      <c r="AP458" s="98" t="str" cm="1">
        <f t="array" aca="1" ref="AP458" ca="1">INDIRECT(ADDRESS(CELL("row", INDEX('Drugs properties'!$A:$A, MATCH($D458, 'Drugs properties'!$A:$A, 0), 0)), 2, 4, TRUE, "Drugs properties"))</f>
        <v>CCC(=O)C(CC(C)N(C)C)(C1=CC=CC=C1)C2=CC=CC=C2</v>
      </c>
      <c r="AQ458" s="98" cm="1">
        <f t="array" aca="1" ref="AQ458" ca="1">INDIRECT(ADDRESS(CELL("row", INDEX('Drugs properties'!$A:$A, MATCH($D458, 'Drugs properties'!$A:$A, 0), 0)), 3, 4, TRUE, "Drugs properties"))</f>
        <v>309.45</v>
      </c>
      <c r="AR458" s="98" cm="1">
        <f t="array" aca="1" ref="AR458" ca="1">INDIRECT(ADDRESS(CELL("row", INDEX('Drugs properties'!$A:$A, MATCH($D458, 'Drugs properties'!$A:$A, 0), 0)), 4, 4, TRUE, "Drugs properties"))</f>
        <v>20.309999999999999</v>
      </c>
      <c r="AS458" s="98" cm="1">
        <f t="array" aca="1" ref="AS458" ca="1">INDIRECT(ADDRESS(CELL("row", INDEX('Drugs properties'!$A:$A, MATCH($D458, 'Drugs properties'!$A:$A, 0), 0)), 5, 4, TRUE, "Drugs properties"))</f>
        <v>4.0599999999999996</v>
      </c>
      <c r="AT458" s="98" cm="1">
        <f t="array" aca="1" ref="AT458" ca="1">INDIRECT(ADDRESS(CELL("row", INDEX('Drugs properties'!$A:$A, MATCH($D458, 'Drugs properties'!$A:$A, 0), 0)), 6, 4, TRUE, "Drugs properties"))</f>
        <v>2</v>
      </c>
      <c r="AU458" s="98" cm="1">
        <f t="array" aca="1" ref="AU458" ca="1">INDIRECT(ADDRESS(CELL("row", INDEX('Drugs properties'!$A:$A, MATCH($D458, 'Drugs properties'!$A:$A, 0), 0)), 7, 4, TRUE, "Drugs properties"))</f>
        <v>0</v>
      </c>
      <c r="AV458" s="98" cm="1">
        <f t="array" aca="1" ref="AV458" ca="1">INDIRECT(ADDRESS(CELL("row", INDEX('Drugs properties'!$A:$A, MATCH($D458, 'Drugs properties'!$A:$A, 0), 0)), 8, 4, TRUE, "Drugs properties"))</f>
        <v>7</v>
      </c>
      <c r="AW458" s="98" cm="1">
        <f t="array" aca="1" ref="AW458" ca="1">INDIRECT(ADDRESS(CELL("row", INDEX('Drugs properties'!$A:$A, MATCH($D458, 'Drugs properties'!$A:$A, 0), 0)), 9, 4, TRUE, "Drugs properties"))</f>
        <v>23</v>
      </c>
      <c r="AX458" s="105" cm="1">
        <f t="array" aca="1" ref="AX458" ca="1">INDIRECT(ADDRESS(CELL("row", INDEX('Drugs properties'!$A:$A, MATCH($D458, 'Drugs properties'!$A:$A, 0), 0)), 11, 4, TRUE, "Drugs properties"))</f>
        <v>15227</v>
      </c>
      <c r="AY458" s="102" cm="1">
        <f t="array" aca="1" ref="AY458" ca="1">INDIRECT(ADDRESS(CELL("row", INDEX('Drugs properties'!$A:$A, MATCH($D458, 'Drugs properties'!$A:$A, 0), 0)), 12, 4, TRUE, "Drugs properties"))</f>
        <v>2229</v>
      </c>
      <c r="AZ458" s="102" cm="1">
        <f t="array" aca="1" ref="AZ458" ca="1">INDIRECT(ADDRESS(CELL("row", INDEX('Drugs properties'!$A:$A, MATCH($D458, 'Drugs properties'!$A:$A, 0), 0)), 13, 4, TRUE, "Drugs properties"))</f>
        <v>251</v>
      </c>
      <c r="BA458" s="109" cm="1">
        <f t="array" aca="1" ref="BA458" ca="1">INDIRECT(ADDRESS(CELL("row", INDEX('Drugs properties'!$A:$A, MATCH($D458, 'Drugs properties'!$A:$A, 0), 0)), 14, 4, TRUE, "Drugs properties"))</f>
        <v>10</v>
      </c>
    </row>
    <row r="459" spans="1:53" s="1" customFormat="1" ht="60" x14ac:dyDescent="0.25">
      <c r="A459" s="15">
        <v>457</v>
      </c>
      <c r="B459" s="89" t="s">
        <v>2241</v>
      </c>
      <c r="C459" s="32">
        <v>15471174</v>
      </c>
      <c r="D459" s="34" t="s">
        <v>59</v>
      </c>
      <c r="E459" s="90"/>
      <c r="F459" s="90" t="s">
        <v>3477</v>
      </c>
      <c r="G459" s="90"/>
      <c r="H459" s="90"/>
      <c r="I459" s="90"/>
      <c r="J459" s="90"/>
      <c r="K459" s="90"/>
      <c r="L459" s="90"/>
      <c r="M459" s="35"/>
      <c r="N459" s="43"/>
      <c r="O459" s="91"/>
      <c r="P459" s="44"/>
      <c r="Q459" s="49"/>
      <c r="R459" s="92"/>
      <c r="S459" s="92"/>
      <c r="T459" s="50"/>
      <c r="U459" s="55"/>
      <c r="V459" s="93"/>
      <c r="W459" s="56"/>
      <c r="X459" s="61"/>
      <c r="Y459" s="74"/>
      <c r="Z459" s="74"/>
      <c r="AA459" s="74"/>
      <c r="AB459" s="74"/>
      <c r="AC459" s="74"/>
      <c r="AD459" s="74"/>
      <c r="AE459" s="74"/>
      <c r="AF459" s="74"/>
      <c r="AG459" s="74"/>
      <c r="AH459" s="74"/>
      <c r="AI459" s="74"/>
      <c r="AJ459" s="62"/>
      <c r="AK459" s="67"/>
      <c r="AL459" s="94"/>
      <c r="AM459" s="94"/>
      <c r="AN459" s="68"/>
      <c r="AO459" s="72" t="s">
        <v>2242</v>
      </c>
      <c r="AP459" s="98" t="str" cm="1">
        <f t="array" aca="1" ref="AP459" ca="1">INDIRECT(ADDRESS(CELL("row", INDEX('Drugs properties'!$A:$A, MATCH($D459, 'Drugs properties'!$A:$A, 0), 0)), 2, 4, TRUE, "Drugs properties"))</f>
        <v>CCC(=O)C(CC(C)N(C)C)(C1=CC=CC=C1)C2=CC=CC=C2</v>
      </c>
      <c r="AQ459" s="98" cm="1">
        <f t="array" aca="1" ref="AQ459" ca="1">INDIRECT(ADDRESS(CELL("row", INDEX('Drugs properties'!$A:$A, MATCH($D459, 'Drugs properties'!$A:$A, 0), 0)), 3, 4, TRUE, "Drugs properties"))</f>
        <v>309.45</v>
      </c>
      <c r="AR459" s="98" cm="1">
        <f t="array" aca="1" ref="AR459" ca="1">INDIRECT(ADDRESS(CELL("row", INDEX('Drugs properties'!$A:$A, MATCH($D459, 'Drugs properties'!$A:$A, 0), 0)), 4, 4, TRUE, "Drugs properties"))</f>
        <v>20.309999999999999</v>
      </c>
      <c r="AS459" s="98" cm="1">
        <f t="array" aca="1" ref="AS459" ca="1">INDIRECT(ADDRESS(CELL("row", INDEX('Drugs properties'!$A:$A, MATCH($D459, 'Drugs properties'!$A:$A, 0), 0)), 5, 4, TRUE, "Drugs properties"))</f>
        <v>4.0599999999999996</v>
      </c>
      <c r="AT459" s="98" cm="1">
        <f t="array" aca="1" ref="AT459" ca="1">INDIRECT(ADDRESS(CELL("row", INDEX('Drugs properties'!$A:$A, MATCH($D459, 'Drugs properties'!$A:$A, 0), 0)), 6, 4, TRUE, "Drugs properties"))</f>
        <v>2</v>
      </c>
      <c r="AU459" s="98" cm="1">
        <f t="array" aca="1" ref="AU459" ca="1">INDIRECT(ADDRESS(CELL("row", INDEX('Drugs properties'!$A:$A, MATCH($D459, 'Drugs properties'!$A:$A, 0), 0)), 7, 4, TRUE, "Drugs properties"))</f>
        <v>0</v>
      </c>
      <c r="AV459" s="98" cm="1">
        <f t="array" aca="1" ref="AV459" ca="1">INDIRECT(ADDRESS(CELL("row", INDEX('Drugs properties'!$A:$A, MATCH($D459, 'Drugs properties'!$A:$A, 0), 0)), 8, 4, TRUE, "Drugs properties"))</f>
        <v>7</v>
      </c>
      <c r="AW459" s="98" cm="1">
        <f t="array" aca="1" ref="AW459" ca="1">INDIRECT(ADDRESS(CELL("row", INDEX('Drugs properties'!$A:$A, MATCH($D459, 'Drugs properties'!$A:$A, 0), 0)), 9, 4, TRUE, "Drugs properties"))</f>
        <v>23</v>
      </c>
      <c r="AX459" s="105" cm="1">
        <f t="array" aca="1" ref="AX459" ca="1">INDIRECT(ADDRESS(CELL("row", INDEX('Drugs properties'!$A:$A, MATCH($D459, 'Drugs properties'!$A:$A, 0), 0)), 11, 4, TRUE, "Drugs properties"))</f>
        <v>15227</v>
      </c>
      <c r="AY459" s="102" cm="1">
        <f t="array" aca="1" ref="AY459" ca="1">INDIRECT(ADDRESS(CELL("row", INDEX('Drugs properties'!$A:$A, MATCH($D459, 'Drugs properties'!$A:$A, 0), 0)), 12, 4, TRUE, "Drugs properties"))</f>
        <v>2229</v>
      </c>
      <c r="AZ459" s="102" cm="1">
        <f t="array" aca="1" ref="AZ459" ca="1">INDIRECT(ADDRESS(CELL("row", INDEX('Drugs properties'!$A:$A, MATCH($D459, 'Drugs properties'!$A:$A, 0), 0)), 13, 4, TRUE, "Drugs properties"))</f>
        <v>251</v>
      </c>
      <c r="BA459" s="109" cm="1">
        <f t="array" aca="1" ref="BA459" ca="1">INDIRECT(ADDRESS(CELL("row", INDEX('Drugs properties'!$A:$A, MATCH($D459, 'Drugs properties'!$A:$A, 0), 0)), 14, 4, TRUE, "Drugs properties"))</f>
        <v>10</v>
      </c>
    </row>
    <row r="460" spans="1:53" s="1" customFormat="1" ht="150" x14ac:dyDescent="0.25">
      <c r="A460" s="15">
        <v>458</v>
      </c>
      <c r="B460" s="89" t="s">
        <v>2243</v>
      </c>
      <c r="C460" s="32">
        <v>16238992</v>
      </c>
      <c r="D460" s="34" t="s">
        <v>59</v>
      </c>
      <c r="E460" s="90">
        <v>200</v>
      </c>
      <c r="F460" s="90"/>
      <c r="G460" s="90"/>
      <c r="H460" s="90" t="s">
        <v>2244</v>
      </c>
      <c r="I460" s="90"/>
      <c r="J460" s="90"/>
      <c r="K460" s="90"/>
      <c r="L460" s="90"/>
      <c r="M460" s="35"/>
      <c r="N460" s="43">
        <v>38</v>
      </c>
      <c r="O460" s="91" t="s">
        <v>96</v>
      </c>
      <c r="P460" s="44"/>
      <c r="Q460" s="49"/>
      <c r="R460" s="92"/>
      <c r="S460" s="92"/>
      <c r="T460" s="50"/>
      <c r="U460" s="55"/>
      <c r="V460" s="93"/>
      <c r="W460" s="56">
        <v>600</v>
      </c>
      <c r="X460" s="61"/>
      <c r="Y460" s="74"/>
      <c r="Z460" s="74"/>
      <c r="AA460" s="74"/>
      <c r="AB460" s="74"/>
      <c r="AC460" s="74">
        <v>2.8</v>
      </c>
      <c r="AD460" s="74">
        <v>0.9052</v>
      </c>
      <c r="AE460" s="74" t="s">
        <v>73</v>
      </c>
      <c r="AF460" s="74"/>
      <c r="AG460" s="74"/>
      <c r="AH460" s="74"/>
      <c r="AI460" s="74"/>
      <c r="AJ460" s="62"/>
      <c r="AK460" s="67" t="s">
        <v>2246</v>
      </c>
      <c r="AL460" s="94"/>
      <c r="AM460" s="94"/>
      <c r="AN460" s="68"/>
      <c r="AO460" s="72"/>
      <c r="AP460" s="98" t="str" cm="1">
        <f t="array" aca="1" ref="AP460" ca="1">INDIRECT(ADDRESS(CELL("row", INDEX('Drugs properties'!$A:$A, MATCH($D460, 'Drugs properties'!$A:$A, 0), 0)), 2, 4, TRUE, "Drugs properties"))</f>
        <v>CCC(=O)C(CC(C)N(C)C)(C1=CC=CC=C1)C2=CC=CC=C2</v>
      </c>
      <c r="AQ460" s="98" cm="1">
        <f t="array" aca="1" ref="AQ460" ca="1">INDIRECT(ADDRESS(CELL("row", INDEX('Drugs properties'!$A:$A, MATCH($D460, 'Drugs properties'!$A:$A, 0), 0)), 3, 4, TRUE, "Drugs properties"))</f>
        <v>309.45</v>
      </c>
      <c r="AR460" s="98" cm="1">
        <f t="array" aca="1" ref="AR460" ca="1">INDIRECT(ADDRESS(CELL("row", INDEX('Drugs properties'!$A:$A, MATCH($D460, 'Drugs properties'!$A:$A, 0), 0)), 4, 4, TRUE, "Drugs properties"))</f>
        <v>20.309999999999999</v>
      </c>
      <c r="AS460" s="98" cm="1">
        <f t="array" aca="1" ref="AS460" ca="1">INDIRECT(ADDRESS(CELL("row", INDEX('Drugs properties'!$A:$A, MATCH($D460, 'Drugs properties'!$A:$A, 0), 0)), 5, 4, TRUE, "Drugs properties"))</f>
        <v>4.0599999999999996</v>
      </c>
      <c r="AT460" s="98" cm="1">
        <f t="array" aca="1" ref="AT460" ca="1">INDIRECT(ADDRESS(CELL("row", INDEX('Drugs properties'!$A:$A, MATCH($D460, 'Drugs properties'!$A:$A, 0), 0)), 6, 4, TRUE, "Drugs properties"))</f>
        <v>2</v>
      </c>
      <c r="AU460" s="98" cm="1">
        <f t="array" aca="1" ref="AU460" ca="1">INDIRECT(ADDRESS(CELL("row", INDEX('Drugs properties'!$A:$A, MATCH($D460, 'Drugs properties'!$A:$A, 0), 0)), 7, 4, TRUE, "Drugs properties"))</f>
        <v>0</v>
      </c>
      <c r="AV460" s="98" cm="1">
        <f t="array" aca="1" ref="AV460" ca="1">INDIRECT(ADDRESS(CELL("row", INDEX('Drugs properties'!$A:$A, MATCH($D460, 'Drugs properties'!$A:$A, 0), 0)), 8, 4, TRUE, "Drugs properties"))</f>
        <v>7</v>
      </c>
      <c r="AW460" s="98" cm="1">
        <f t="array" aca="1" ref="AW460" ca="1">INDIRECT(ADDRESS(CELL("row", INDEX('Drugs properties'!$A:$A, MATCH($D460, 'Drugs properties'!$A:$A, 0), 0)), 9, 4, TRUE, "Drugs properties"))</f>
        <v>23</v>
      </c>
      <c r="AX460" s="105" cm="1">
        <f t="array" aca="1" ref="AX460" ca="1">INDIRECT(ADDRESS(CELL("row", INDEX('Drugs properties'!$A:$A, MATCH($D460, 'Drugs properties'!$A:$A, 0), 0)), 11, 4, TRUE, "Drugs properties"))</f>
        <v>15227</v>
      </c>
      <c r="AY460" s="102" cm="1">
        <f t="array" aca="1" ref="AY460" ca="1">INDIRECT(ADDRESS(CELL("row", INDEX('Drugs properties'!$A:$A, MATCH($D460, 'Drugs properties'!$A:$A, 0), 0)), 12, 4, TRUE, "Drugs properties"))</f>
        <v>2229</v>
      </c>
      <c r="AZ460" s="102" cm="1">
        <f t="array" aca="1" ref="AZ460" ca="1">INDIRECT(ADDRESS(CELL("row", INDEX('Drugs properties'!$A:$A, MATCH($D460, 'Drugs properties'!$A:$A, 0), 0)), 13, 4, TRUE, "Drugs properties"))</f>
        <v>251</v>
      </c>
      <c r="BA460" s="109" cm="1">
        <f t="array" aca="1" ref="BA460" ca="1">INDIRECT(ADDRESS(CELL("row", INDEX('Drugs properties'!$A:$A, MATCH($D460, 'Drugs properties'!$A:$A, 0), 0)), 14, 4, TRUE, "Drugs properties"))</f>
        <v>10</v>
      </c>
    </row>
    <row r="461" spans="1:53" s="1" customFormat="1" ht="150" x14ac:dyDescent="0.25">
      <c r="A461" s="15">
        <v>459</v>
      </c>
      <c r="B461" s="89" t="s">
        <v>2243</v>
      </c>
      <c r="C461" s="32">
        <v>16238992</v>
      </c>
      <c r="D461" s="34" t="s">
        <v>59</v>
      </c>
      <c r="E461" s="90">
        <v>100</v>
      </c>
      <c r="F461" s="90"/>
      <c r="G461" s="90"/>
      <c r="H461" s="90" t="s">
        <v>2245</v>
      </c>
      <c r="I461" s="90"/>
      <c r="J461" s="90"/>
      <c r="K461" s="90"/>
      <c r="L461" s="90"/>
      <c r="M461" s="35"/>
      <c r="N461" s="43">
        <v>37</v>
      </c>
      <c r="O461" s="91" t="s">
        <v>100</v>
      </c>
      <c r="P461" s="44"/>
      <c r="Q461" s="49"/>
      <c r="R461" s="92"/>
      <c r="S461" s="92"/>
      <c r="T461" s="50"/>
      <c r="U461" s="55"/>
      <c r="V461" s="93"/>
      <c r="W461" s="56">
        <v>658</v>
      </c>
      <c r="X461" s="61"/>
      <c r="Y461" s="74"/>
      <c r="Z461" s="74"/>
      <c r="AA461" s="74"/>
      <c r="AB461" s="74"/>
      <c r="AC461" s="74">
        <v>3.3</v>
      </c>
      <c r="AD461" s="74">
        <v>0.98750000000000004</v>
      </c>
      <c r="AE461" s="74" t="s">
        <v>73</v>
      </c>
      <c r="AF461" s="74"/>
      <c r="AG461" s="74"/>
      <c r="AH461" s="74"/>
      <c r="AI461" s="74"/>
      <c r="AJ461" s="62"/>
      <c r="AK461" s="67" t="s">
        <v>2246</v>
      </c>
      <c r="AL461" s="94"/>
      <c r="AM461" s="94"/>
      <c r="AN461" s="68"/>
      <c r="AO461" s="72"/>
      <c r="AP461" s="98" t="str" cm="1">
        <f t="array" aca="1" ref="AP461" ca="1">INDIRECT(ADDRESS(CELL("row", INDEX('Drugs properties'!$A:$A, MATCH($D461, 'Drugs properties'!$A:$A, 0), 0)), 2, 4, TRUE, "Drugs properties"))</f>
        <v>CCC(=O)C(CC(C)N(C)C)(C1=CC=CC=C1)C2=CC=CC=C2</v>
      </c>
      <c r="AQ461" s="98" cm="1">
        <f t="array" aca="1" ref="AQ461" ca="1">INDIRECT(ADDRESS(CELL("row", INDEX('Drugs properties'!$A:$A, MATCH($D461, 'Drugs properties'!$A:$A, 0), 0)), 3, 4, TRUE, "Drugs properties"))</f>
        <v>309.45</v>
      </c>
      <c r="AR461" s="98" cm="1">
        <f t="array" aca="1" ref="AR461" ca="1">INDIRECT(ADDRESS(CELL("row", INDEX('Drugs properties'!$A:$A, MATCH($D461, 'Drugs properties'!$A:$A, 0), 0)), 4, 4, TRUE, "Drugs properties"))</f>
        <v>20.309999999999999</v>
      </c>
      <c r="AS461" s="98" cm="1">
        <f t="array" aca="1" ref="AS461" ca="1">INDIRECT(ADDRESS(CELL("row", INDEX('Drugs properties'!$A:$A, MATCH($D461, 'Drugs properties'!$A:$A, 0), 0)), 5, 4, TRUE, "Drugs properties"))</f>
        <v>4.0599999999999996</v>
      </c>
      <c r="AT461" s="98" cm="1">
        <f t="array" aca="1" ref="AT461" ca="1">INDIRECT(ADDRESS(CELL("row", INDEX('Drugs properties'!$A:$A, MATCH($D461, 'Drugs properties'!$A:$A, 0), 0)), 6, 4, TRUE, "Drugs properties"))</f>
        <v>2</v>
      </c>
      <c r="AU461" s="98" cm="1">
        <f t="array" aca="1" ref="AU461" ca="1">INDIRECT(ADDRESS(CELL("row", INDEX('Drugs properties'!$A:$A, MATCH($D461, 'Drugs properties'!$A:$A, 0), 0)), 7, 4, TRUE, "Drugs properties"))</f>
        <v>0</v>
      </c>
      <c r="AV461" s="98" cm="1">
        <f t="array" aca="1" ref="AV461" ca="1">INDIRECT(ADDRESS(CELL("row", INDEX('Drugs properties'!$A:$A, MATCH($D461, 'Drugs properties'!$A:$A, 0), 0)), 8, 4, TRUE, "Drugs properties"))</f>
        <v>7</v>
      </c>
      <c r="AW461" s="98" cm="1">
        <f t="array" aca="1" ref="AW461" ca="1">INDIRECT(ADDRESS(CELL("row", INDEX('Drugs properties'!$A:$A, MATCH($D461, 'Drugs properties'!$A:$A, 0), 0)), 9, 4, TRUE, "Drugs properties"))</f>
        <v>23</v>
      </c>
      <c r="AX461" s="105" cm="1">
        <f t="array" aca="1" ref="AX461" ca="1">INDIRECT(ADDRESS(CELL("row", INDEX('Drugs properties'!$A:$A, MATCH($D461, 'Drugs properties'!$A:$A, 0), 0)), 11, 4, TRUE, "Drugs properties"))</f>
        <v>15227</v>
      </c>
      <c r="AY461" s="102" cm="1">
        <f t="array" aca="1" ref="AY461" ca="1">INDIRECT(ADDRESS(CELL("row", INDEX('Drugs properties'!$A:$A, MATCH($D461, 'Drugs properties'!$A:$A, 0), 0)), 12, 4, TRUE, "Drugs properties"))</f>
        <v>2229</v>
      </c>
      <c r="AZ461" s="102" cm="1">
        <f t="array" aca="1" ref="AZ461" ca="1">INDIRECT(ADDRESS(CELL("row", INDEX('Drugs properties'!$A:$A, MATCH($D461, 'Drugs properties'!$A:$A, 0), 0)), 13, 4, TRUE, "Drugs properties"))</f>
        <v>251</v>
      </c>
      <c r="BA461" s="109" cm="1">
        <f t="array" aca="1" ref="BA461" ca="1">INDIRECT(ADDRESS(CELL("row", INDEX('Drugs properties'!$A:$A, MATCH($D461, 'Drugs properties'!$A:$A, 0), 0)), 14, 4, TRUE, "Drugs properties"))</f>
        <v>10</v>
      </c>
    </row>
    <row r="462" spans="1:53" s="1" customFormat="1" ht="105" x14ac:dyDescent="0.25">
      <c r="A462" s="15">
        <v>460</v>
      </c>
      <c r="B462" s="89" t="s">
        <v>2247</v>
      </c>
      <c r="C462" s="32">
        <v>15795907</v>
      </c>
      <c r="D462" s="34" t="s">
        <v>59</v>
      </c>
      <c r="E462" s="90">
        <v>560</v>
      </c>
      <c r="F462" s="90"/>
      <c r="G462" s="90" t="s">
        <v>19</v>
      </c>
      <c r="H462" s="90" t="s">
        <v>2249</v>
      </c>
      <c r="I462" s="90">
        <f>120*6</f>
        <v>720</v>
      </c>
      <c r="J462" s="90" t="s">
        <v>2250</v>
      </c>
      <c r="K462" s="90"/>
      <c r="L462" s="90"/>
      <c r="M462" s="35"/>
      <c r="N462" s="43">
        <v>40</v>
      </c>
      <c r="O462" s="91" t="s">
        <v>96</v>
      </c>
      <c r="P462" s="44" t="s">
        <v>2248</v>
      </c>
      <c r="Q462" s="49" t="s">
        <v>2251</v>
      </c>
      <c r="R462" s="92">
        <v>62</v>
      </c>
      <c r="S462" s="92"/>
      <c r="T462" s="50"/>
      <c r="U462" s="55"/>
      <c r="V462" s="93"/>
      <c r="W462" s="56" t="s">
        <v>2252</v>
      </c>
      <c r="X462" s="61"/>
      <c r="Y462" s="74"/>
      <c r="Z462" s="74"/>
      <c r="AA462" s="74"/>
      <c r="AB462" s="74"/>
      <c r="AC462" s="74">
        <v>3</v>
      </c>
      <c r="AD462" s="74" t="s">
        <v>73</v>
      </c>
      <c r="AE462" s="74">
        <v>4.5288000000000004</v>
      </c>
      <c r="AF462" s="74"/>
      <c r="AG462" s="74"/>
      <c r="AH462" s="74"/>
      <c r="AI462" s="74"/>
      <c r="AJ462" s="62"/>
      <c r="AK462" s="67"/>
      <c r="AL462" s="94"/>
      <c r="AM462" s="95" t="s">
        <v>2253</v>
      </c>
      <c r="AN462" s="68"/>
      <c r="AO462" s="72"/>
      <c r="AP462" s="98" t="str" cm="1">
        <f t="array" aca="1" ref="AP462" ca="1">INDIRECT(ADDRESS(CELL("row", INDEX('Drugs properties'!$A:$A, MATCH($D462, 'Drugs properties'!$A:$A, 0), 0)), 2, 4, TRUE, "Drugs properties"))</f>
        <v>CCC(=O)C(CC(C)N(C)C)(C1=CC=CC=C1)C2=CC=CC=C2</v>
      </c>
      <c r="AQ462" s="98" cm="1">
        <f t="array" aca="1" ref="AQ462" ca="1">INDIRECT(ADDRESS(CELL("row", INDEX('Drugs properties'!$A:$A, MATCH($D462, 'Drugs properties'!$A:$A, 0), 0)), 3, 4, TRUE, "Drugs properties"))</f>
        <v>309.45</v>
      </c>
      <c r="AR462" s="98" cm="1">
        <f t="array" aca="1" ref="AR462" ca="1">INDIRECT(ADDRESS(CELL("row", INDEX('Drugs properties'!$A:$A, MATCH($D462, 'Drugs properties'!$A:$A, 0), 0)), 4, 4, TRUE, "Drugs properties"))</f>
        <v>20.309999999999999</v>
      </c>
      <c r="AS462" s="98" cm="1">
        <f t="array" aca="1" ref="AS462" ca="1">INDIRECT(ADDRESS(CELL("row", INDEX('Drugs properties'!$A:$A, MATCH($D462, 'Drugs properties'!$A:$A, 0), 0)), 5, 4, TRUE, "Drugs properties"))</f>
        <v>4.0599999999999996</v>
      </c>
      <c r="AT462" s="98" cm="1">
        <f t="array" aca="1" ref="AT462" ca="1">INDIRECT(ADDRESS(CELL("row", INDEX('Drugs properties'!$A:$A, MATCH($D462, 'Drugs properties'!$A:$A, 0), 0)), 6, 4, TRUE, "Drugs properties"))</f>
        <v>2</v>
      </c>
      <c r="AU462" s="98" cm="1">
        <f t="array" aca="1" ref="AU462" ca="1">INDIRECT(ADDRESS(CELL("row", INDEX('Drugs properties'!$A:$A, MATCH($D462, 'Drugs properties'!$A:$A, 0), 0)), 7, 4, TRUE, "Drugs properties"))</f>
        <v>0</v>
      </c>
      <c r="AV462" s="98" cm="1">
        <f t="array" aca="1" ref="AV462" ca="1">INDIRECT(ADDRESS(CELL("row", INDEX('Drugs properties'!$A:$A, MATCH($D462, 'Drugs properties'!$A:$A, 0), 0)), 8, 4, TRUE, "Drugs properties"))</f>
        <v>7</v>
      </c>
      <c r="AW462" s="98" cm="1">
        <f t="array" aca="1" ref="AW462" ca="1">INDIRECT(ADDRESS(CELL("row", INDEX('Drugs properties'!$A:$A, MATCH($D462, 'Drugs properties'!$A:$A, 0), 0)), 9, 4, TRUE, "Drugs properties"))</f>
        <v>23</v>
      </c>
      <c r="AX462" s="105" cm="1">
        <f t="array" aca="1" ref="AX462" ca="1">INDIRECT(ADDRESS(CELL("row", INDEX('Drugs properties'!$A:$A, MATCH($D462, 'Drugs properties'!$A:$A, 0), 0)), 11, 4, TRUE, "Drugs properties"))</f>
        <v>15227</v>
      </c>
      <c r="AY462" s="102" cm="1">
        <f t="array" aca="1" ref="AY462" ca="1">INDIRECT(ADDRESS(CELL("row", INDEX('Drugs properties'!$A:$A, MATCH($D462, 'Drugs properties'!$A:$A, 0), 0)), 12, 4, TRUE, "Drugs properties"))</f>
        <v>2229</v>
      </c>
      <c r="AZ462" s="102" cm="1">
        <f t="array" aca="1" ref="AZ462" ca="1">INDIRECT(ADDRESS(CELL("row", INDEX('Drugs properties'!$A:$A, MATCH($D462, 'Drugs properties'!$A:$A, 0), 0)), 13, 4, TRUE, "Drugs properties"))</f>
        <v>251</v>
      </c>
      <c r="BA462" s="109" cm="1">
        <f t="array" aca="1" ref="BA462" ca="1">INDIRECT(ADDRESS(CELL("row", INDEX('Drugs properties'!$A:$A, MATCH($D462, 'Drugs properties'!$A:$A, 0), 0)), 14, 4, TRUE, "Drugs properties"))</f>
        <v>10</v>
      </c>
    </row>
    <row r="463" spans="1:53" s="1" customFormat="1" ht="105" x14ac:dyDescent="0.25">
      <c r="A463" s="15">
        <v>461</v>
      </c>
      <c r="B463" s="89" t="s">
        <v>2254</v>
      </c>
      <c r="C463" s="32">
        <v>7945604</v>
      </c>
      <c r="D463" s="34" t="s">
        <v>159</v>
      </c>
      <c r="E463" s="90">
        <v>120</v>
      </c>
      <c r="F463" s="90" t="s">
        <v>1578</v>
      </c>
      <c r="G463" s="90"/>
      <c r="H463" s="90" t="s">
        <v>1897</v>
      </c>
      <c r="I463" s="90">
        <v>2000</v>
      </c>
      <c r="J463" s="90" t="s">
        <v>3261</v>
      </c>
      <c r="K463" s="90"/>
      <c r="L463" s="90"/>
      <c r="M463" s="35"/>
      <c r="N463" s="43">
        <v>52</v>
      </c>
      <c r="O463" s="91" t="s">
        <v>100</v>
      </c>
      <c r="P463" s="44" t="s">
        <v>2255</v>
      </c>
      <c r="Q463" s="49" t="s">
        <v>296</v>
      </c>
      <c r="R463" s="92">
        <v>50</v>
      </c>
      <c r="S463" s="92">
        <v>14</v>
      </c>
      <c r="T463" s="50"/>
      <c r="U463" s="55"/>
      <c r="V463" s="93"/>
      <c r="W463" s="56">
        <v>531</v>
      </c>
      <c r="X463" s="61"/>
      <c r="Y463" s="74"/>
      <c r="Z463" s="74"/>
      <c r="AA463" s="74"/>
      <c r="AB463" s="74"/>
      <c r="AC463" s="74">
        <v>4.2</v>
      </c>
      <c r="AD463" s="74">
        <v>1.2</v>
      </c>
      <c r="AE463" s="74"/>
      <c r="AF463" s="74"/>
      <c r="AG463" s="74"/>
      <c r="AH463" s="74"/>
      <c r="AI463" s="74"/>
      <c r="AJ463" s="62"/>
      <c r="AK463" s="67" t="s">
        <v>2256</v>
      </c>
      <c r="AL463" s="94"/>
      <c r="AM463" s="94"/>
      <c r="AN463" s="68"/>
      <c r="AO463" s="72"/>
      <c r="AP463" s="98" t="str" cm="1">
        <f t="array" aca="1" ref="AP463" ca="1">INDIRECT(ADDRESS(CELL("row", INDEX('Drugs properties'!$A:$A, MATCH($D463, 'Drugs properties'!$A:$A, 0), 0)), 2, 4, TRUE, "Drugs properties"))</f>
        <v>CC(C)(C)C1=CC=C(C=C1)C(CCCN2CCC(CC2)C(C3=CC=CC=C3)(C4=CC=CC=C4)O)O</v>
      </c>
      <c r="AQ463" s="98" cm="1">
        <f t="array" aca="1" ref="AQ463" ca="1">INDIRECT(ADDRESS(CELL("row", INDEX('Drugs properties'!$A:$A, MATCH($D463, 'Drugs properties'!$A:$A, 0), 0)), 3, 4, TRUE, "Drugs properties"))</f>
        <v>471.67</v>
      </c>
      <c r="AR463" s="98" cm="1">
        <f t="array" aca="1" ref="AR463" ca="1">INDIRECT(ADDRESS(CELL("row", INDEX('Drugs properties'!$A:$A, MATCH($D463, 'Drugs properties'!$A:$A, 0), 0)), 4, 4, TRUE, "Drugs properties"))</f>
        <v>43.7</v>
      </c>
      <c r="AS463" s="98" cm="1">
        <f t="array" aca="1" ref="AS463" ca="1">INDIRECT(ADDRESS(CELL("row", INDEX('Drugs properties'!$A:$A, MATCH($D463, 'Drugs properties'!$A:$A, 0), 0)), 5, 4, TRUE, "Drugs properties"))</f>
        <v>5.73</v>
      </c>
      <c r="AT463" s="98" cm="1">
        <f t="array" aca="1" ref="AT463" ca="1">INDIRECT(ADDRESS(CELL("row", INDEX('Drugs properties'!$A:$A, MATCH($D463, 'Drugs properties'!$A:$A, 0), 0)), 6, 4, TRUE, "Drugs properties"))</f>
        <v>3</v>
      </c>
      <c r="AU463" s="98" cm="1">
        <f t="array" aca="1" ref="AU463" ca="1">INDIRECT(ADDRESS(CELL("row", INDEX('Drugs properties'!$A:$A, MATCH($D463, 'Drugs properties'!$A:$A, 0), 0)), 7, 4, TRUE, "Drugs properties"))</f>
        <v>2</v>
      </c>
      <c r="AV463" s="98" cm="1">
        <f t="array" aca="1" ref="AV463" ca="1">INDIRECT(ADDRESS(CELL("row", INDEX('Drugs properties'!$A:$A, MATCH($D463, 'Drugs properties'!$A:$A, 0), 0)), 8, 4, TRUE, "Drugs properties"))</f>
        <v>9</v>
      </c>
      <c r="AW463" s="98" cm="1">
        <f t="array" aca="1" ref="AW463" ca="1">INDIRECT(ADDRESS(CELL("row", INDEX('Drugs properties'!$A:$A, MATCH($D463, 'Drugs properties'!$A:$A, 0), 0)), 9, 4, TRUE, "Drugs properties"))</f>
        <v>35</v>
      </c>
      <c r="AX463" s="105" cm="1">
        <f t="array" aca="1" ref="AX463" ca="1">INDIRECT(ADDRESS(CELL("row", INDEX('Drugs properties'!$A:$A, MATCH($D463, 'Drugs properties'!$A:$A, 0), 0)), 11, 4, TRUE, "Drugs properties"))</f>
        <v>6199</v>
      </c>
      <c r="AY463" s="102" cm="1">
        <f t="array" aca="1" ref="AY463" ca="1">INDIRECT(ADDRESS(CELL("row", INDEX('Drugs properties'!$A:$A, MATCH($D463, 'Drugs properties'!$A:$A, 0), 0)), 12, 4, TRUE, "Drugs properties"))</f>
        <v>1859</v>
      </c>
      <c r="AZ463" s="102" cm="1">
        <f t="array" aca="1" ref="AZ463" ca="1">INDIRECT(ADDRESS(CELL("row", INDEX('Drugs properties'!$A:$A, MATCH($D463, 'Drugs properties'!$A:$A, 0), 0)), 13, 4, TRUE, "Drugs properties"))</f>
        <v>58</v>
      </c>
      <c r="BA463" s="109" cm="1">
        <f t="array" aca="1" ref="BA463" ca="1">INDIRECT(ADDRESS(CELL("row", INDEX('Drugs properties'!$A:$A, MATCH($D463, 'Drugs properties'!$A:$A, 0), 0)), 14, 4, TRUE, "Drugs properties"))</f>
        <v>10</v>
      </c>
    </row>
    <row r="464" spans="1:53" s="1" customFormat="1" ht="60" x14ac:dyDescent="0.25">
      <c r="A464" s="15">
        <v>462</v>
      </c>
      <c r="B464" s="89" t="s">
        <v>2257</v>
      </c>
      <c r="C464" s="32">
        <v>26850499</v>
      </c>
      <c r="D464" s="34" t="s">
        <v>2219</v>
      </c>
      <c r="E464" s="90">
        <v>6</v>
      </c>
      <c r="F464" s="90"/>
      <c r="G464" s="90"/>
      <c r="H464" s="90"/>
      <c r="I464" s="90"/>
      <c r="J464" s="90"/>
      <c r="K464" s="90"/>
      <c r="L464" s="90"/>
      <c r="M464" s="35"/>
      <c r="N464" s="43">
        <v>27</v>
      </c>
      <c r="O464" s="91" t="s">
        <v>100</v>
      </c>
      <c r="P464" s="44" t="s">
        <v>2258</v>
      </c>
      <c r="Q464" s="49"/>
      <c r="R464" s="92"/>
      <c r="S464" s="92"/>
      <c r="T464" s="50"/>
      <c r="U464" s="55"/>
      <c r="V464" s="93"/>
      <c r="W464" s="56"/>
      <c r="X464" s="61"/>
      <c r="Y464" s="74"/>
      <c r="Z464" s="74"/>
      <c r="AA464" s="74"/>
      <c r="AB464" s="74"/>
      <c r="AC464" s="74" t="s">
        <v>73</v>
      </c>
      <c r="AD464" s="74"/>
      <c r="AE464" s="74"/>
      <c r="AF464" s="74"/>
      <c r="AG464" s="74"/>
      <c r="AH464" s="74"/>
      <c r="AI464" s="74"/>
      <c r="AJ464" s="62"/>
      <c r="AK464" s="67"/>
      <c r="AL464" s="94"/>
      <c r="AM464" s="94"/>
      <c r="AN464" s="68"/>
      <c r="AO464" s="72"/>
      <c r="AP464" s="98" t="str" cm="1">
        <f t="array" aca="1" ref="AP464" ca="1">INDIRECT(ADDRESS(CELL("row", INDEX('Drugs properties'!$A:$A, MATCH($D464, 'Drugs properties'!$A:$A, 0), 0)), 2, 4, TRUE, "Drugs properties"))</f>
        <v>C1=NC(=C2C(=N1)N(C=N2)C3C(C(C(O3)CO)O)O)N</v>
      </c>
      <c r="AQ464" s="98" cm="1">
        <f t="array" aca="1" ref="AQ464" ca="1">INDIRECT(ADDRESS(CELL("row", INDEX('Drugs properties'!$A:$A, MATCH($D464, 'Drugs properties'!$A:$A, 0), 0)), 3, 4, TRUE, "Drugs properties"))</f>
        <v>267.24</v>
      </c>
      <c r="AR464" s="98" cm="1">
        <f t="array" aca="1" ref="AR464" ca="1">INDIRECT(ADDRESS(CELL("row", INDEX('Drugs properties'!$A:$A, MATCH($D464, 'Drugs properties'!$A:$A, 0), 0)), 4, 4, TRUE, "Drugs properties"))</f>
        <v>139.54</v>
      </c>
      <c r="AS464" s="98" cm="1">
        <f t="array" aca="1" ref="AS464" ca="1">INDIRECT(ADDRESS(CELL("row", INDEX('Drugs properties'!$A:$A, MATCH($D464, 'Drugs properties'!$A:$A, 0), 0)), 5, 4, TRUE, "Drugs properties"))</f>
        <v>-1.61</v>
      </c>
      <c r="AT464" s="98" cm="1">
        <f t="array" aca="1" ref="AT464" ca="1">INDIRECT(ADDRESS(CELL("row", INDEX('Drugs properties'!$A:$A, MATCH($D464, 'Drugs properties'!$A:$A, 0), 0)), 6, 4, TRUE, "Drugs properties"))</f>
        <v>7</v>
      </c>
      <c r="AU464" s="98" cm="1">
        <f t="array" aca="1" ref="AU464" ca="1">INDIRECT(ADDRESS(CELL("row", INDEX('Drugs properties'!$A:$A, MATCH($D464, 'Drugs properties'!$A:$A, 0), 0)), 7, 4, TRUE, "Drugs properties"))</f>
        <v>4</v>
      </c>
      <c r="AV464" s="98" cm="1">
        <f t="array" aca="1" ref="AV464" ca="1">INDIRECT(ADDRESS(CELL("row", INDEX('Drugs properties'!$A:$A, MATCH($D464, 'Drugs properties'!$A:$A, 0), 0)), 8, 4, TRUE, "Drugs properties"))</f>
        <v>2</v>
      </c>
      <c r="AW464" s="98" cm="1">
        <f t="array" aca="1" ref="AW464" ca="1">INDIRECT(ADDRESS(CELL("row", INDEX('Drugs properties'!$A:$A, MATCH($D464, 'Drugs properties'!$A:$A, 0), 0)), 9, 4, TRUE, "Drugs properties"))</f>
        <v>19</v>
      </c>
      <c r="AX464" s="105" cm="1">
        <f t="array" aca="1" ref="AX464" ca="1">INDIRECT(ADDRESS(CELL("row", INDEX('Drugs properties'!$A:$A, MATCH($D464, 'Drugs properties'!$A:$A, 0), 0)), 11, 4, TRUE, "Drugs properties"))</f>
        <v>1303</v>
      </c>
      <c r="AY464" s="102" cm="1">
        <f t="array" aca="1" ref="AY464" ca="1">INDIRECT(ADDRESS(CELL("row", INDEX('Drugs properties'!$A:$A, MATCH($D464, 'Drugs properties'!$A:$A, 0), 0)), 12, 4, TRUE, "Drugs properties"))</f>
        <v>583</v>
      </c>
      <c r="AZ464" s="102" cm="1">
        <f t="array" aca="1" ref="AZ464" ca="1">INDIRECT(ADDRESS(CELL("row", INDEX('Drugs properties'!$A:$A, MATCH($D464, 'Drugs properties'!$A:$A, 0), 0)), 13, 4, TRUE, "Drugs properties"))</f>
        <v>6</v>
      </c>
      <c r="BA464" s="109" cm="1">
        <f t="array" aca="1" ref="BA464" ca="1">INDIRECT(ADDRESS(CELL("row", INDEX('Drugs properties'!$A:$A, MATCH($D464, 'Drugs properties'!$A:$A, 0), 0)), 14, 4, TRUE, "Drugs properties"))</f>
        <v>0</v>
      </c>
    </row>
    <row r="465" spans="1:53" s="1" customFormat="1" ht="60" x14ac:dyDescent="0.25">
      <c r="A465" s="15">
        <v>463</v>
      </c>
      <c r="B465" s="15" t="s">
        <v>2259</v>
      </c>
      <c r="C465" s="32">
        <v>7838793</v>
      </c>
      <c r="D465" s="34" t="s">
        <v>2219</v>
      </c>
      <c r="E465" s="16" t="s">
        <v>3262</v>
      </c>
      <c r="F465" s="16"/>
      <c r="G465" s="16" t="s">
        <v>26</v>
      </c>
      <c r="H465" s="16"/>
      <c r="I465" s="16"/>
      <c r="J465" s="16"/>
      <c r="K465" s="16"/>
      <c r="L465" s="16"/>
      <c r="M465" s="35"/>
      <c r="N465" s="43">
        <v>2.5</v>
      </c>
      <c r="O465" s="91" t="s">
        <v>100</v>
      </c>
      <c r="P465" s="44"/>
      <c r="Q465" s="49"/>
      <c r="R465" s="92"/>
      <c r="S465" s="92"/>
      <c r="T465" s="50"/>
      <c r="U465" s="55"/>
      <c r="V465" s="93"/>
      <c r="W465" s="56">
        <v>535</v>
      </c>
      <c r="X465" s="61"/>
      <c r="Y465" s="74"/>
      <c r="Z465" s="74"/>
      <c r="AA465" s="74"/>
      <c r="AB465" s="74"/>
      <c r="AC465" s="74" t="s">
        <v>73</v>
      </c>
      <c r="AD465" s="74"/>
      <c r="AE465" s="74" t="s">
        <v>73</v>
      </c>
      <c r="AF465" s="74"/>
      <c r="AG465" s="74"/>
      <c r="AH465" s="74"/>
      <c r="AI465" s="74"/>
      <c r="AJ465" s="62"/>
      <c r="AK465" s="67"/>
      <c r="AL465" s="94"/>
      <c r="AM465" s="95" t="s">
        <v>2260</v>
      </c>
      <c r="AN465" s="68"/>
      <c r="AO465" s="72"/>
      <c r="AP465" s="98" t="str" cm="1">
        <f t="array" aca="1" ref="AP465" ca="1">INDIRECT(ADDRESS(CELL("row", INDEX('Drugs properties'!$A:$A, MATCH($D465, 'Drugs properties'!$A:$A, 0), 0)), 2, 4, TRUE, "Drugs properties"))</f>
        <v>C1=NC(=C2C(=N1)N(C=N2)C3C(C(C(O3)CO)O)O)N</v>
      </c>
      <c r="AQ465" s="98" cm="1">
        <f t="array" aca="1" ref="AQ465" ca="1">INDIRECT(ADDRESS(CELL("row", INDEX('Drugs properties'!$A:$A, MATCH($D465, 'Drugs properties'!$A:$A, 0), 0)), 3, 4, TRUE, "Drugs properties"))</f>
        <v>267.24</v>
      </c>
      <c r="AR465" s="98" cm="1">
        <f t="array" aca="1" ref="AR465" ca="1">INDIRECT(ADDRESS(CELL("row", INDEX('Drugs properties'!$A:$A, MATCH($D465, 'Drugs properties'!$A:$A, 0), 0)), 4, 4, TRUE, "Drugs properties"))</f>
        <v>139.54</v>
      </c>
      <c r="AS465" s="98" cm="1">
        <f t="array" aca="1" ref="AS465" ca="1">INDIRECT(ADDRESS(CELL("row", INDEX('Drugs properties'!$A:$A, MATCH($D465, 'Drugs properties'!$A:$A, 0), 0)), 5, 4, TRUE, "Drugs properties"))</f>
        <v>-1.61</v>
      </c>
      <c r="AT465" s="98" cm="1">
        <f t="array" aca="1" ref="AT465" ca="1">INDIRECT(ADDRESS(CELL("row", INDEX('Drugs properties'!$A:$A, MATCH($D465, 'Drugs properties'!$A:$A, 0), 0)), 6, 4, TRUE, "Drugs properties"))</f>
        <v>7</v>
      </c>
      <c r="AU465" s="98" cm="1">
        <f t="array" aca="1" ref="AU465" ca="1">INDIRECT(ADDRESS(CELL("row", INDEX('Drugs properties'!$A:$A, MATCH($D465, 'Drugs properties'!$A:$A, 0), 0)), 7, 4, TRUE, "Drugs properties"))</f>
        <v>4</v>
      </c>
      <c r="AV465" s="98" cm="1">
        <f t="array" aca="1" ref="AV465" ca="1">INDIRECT(ADDRESS(CELL("row", INDEX('Drugs properties'!$A:$A, MATCH($D465, 'Drugs properties'!$A:$A, 0), 0)), 8, 4, TRUE, "Drugs properties"))</f>
        <v>2</v>
      </c>
      <c r="AW465" s="98" cm="1">
        <f t="array" aca="1" ref="AW465" ca="1">INDIRECT(ADDRESS(CELL("row", INDEX('Drugs properties'!$A:$A, MATCH($D465, 'Drugs properties'!$A:$A, 0), 0)), 9, 4, TRUE, "Drugs properties"))</f>
        <v>19</v>
      </c>
      <c r="AX465" s="105" cm="1">
        <f t="array" aca="1" ref="AX465" ca="1">INDIRECT(ADDRESS(CELL("row", INDEX('Drugs properties'!$A:$A, MATCH($D465, 'Drugs properties'!$A:$A, 0), 0)), 11, 4, TRUE, "Drugs properties"))</f>
        <v>1303</v>
      </c>
      <c r="AY465" s="102" cm="1">
        <f t="array" aca="1" ref="AY465" ca="1">INDIRECT(ADDRESS(CELL("row", INDEX('Drugs properties'!$A:$A, MATCH($D465, 'Drugs properties'!$A:$A, 0), 0)), 12, 4, TRUE, "Drugs properties"))</f>
        <v>583</v>
      </c>
      <c r="AZ465" s="102" cm="1">
        <f t="array" aca="1" ref="AZ465" ca="1">INDIRECT(ADDRESS(CELL("row", INDEX('Drugs properties'!$A:$A, MATCH($D465, 'Drugs properties'!$A:$A, 0), 0)), 13, 4, TRUE, "Drugs properties"))</f>
        <v>6</v>
      </c>
      <c r="BA465" s="109" cm="1">
        <f t="array" aca="1" ref="BA465" ca="1">INDIRECT(ADDRESS(CELL("row", INDEX('Drugs properties'!$A:$A, MATCH($D465, 'Drugs properties'!$A:$A, 0), 0)), 14, 4, TRUE, "Drugs properties"))</f>
        <v>0</v>
      </c>
    </row>
    <row r="466" spans="1:53" s="1" customFormat="1" ht="135" x14ac:dyDescent="0.25">
      <c r="A466" s="15">
        <v>464</v>
      </c>
      <c r="B466" s="89" t="s">
        <v>2261</v>
      </c>
      <c r="C466" s="32">
        <v>20656063</v>
      </c>
      <c r="D466" s="34" t="s">
        <v>53</v>
      </c>
      <c r="E466" s="90">
        <v>80</v>
      </c>
      <c r="F466" s="90" t="s">
        <v>3191</v>
      </c>
      <c r="G466" s="90"/>
      <c r="H466" s="90" t="s">
        <v>2267</v>
      </c>
      <c r="I466" s="90" t="s">
        <v>3386</v>
      </c>
      <c r="J466" s="90" t="s">
        <v>2264</v>
      </c>
      <c r="K466" s="90" t="s">
        <v>2265</v>
      </c>
      <c r="L466" s="90"/>
      <c r="M466" s="35"/>
      <c r="N466" s="43">
        <v>79</v>
      </c>
      <c r="O466" s="91" t="s">
        <v>100</v>
      </c>
      <c r="P466" s="44" t="s">
        <v>2262</v>
      </c>
      <c r="Q466" s="49"/>
      <c r="R466" s="92"/>
      <c r="S466" s="92"/>
      <c r="T466" s="50"/>
      <c r="U466" s="55"/>
      <c r="V466" s="93"/>
      <c r="W466" s="56">
        <v>670</v>
      </c>
      <c r="X466" s="61"/>
      <c r="Y466" s="74"/>
      <c r="Z466" s="74"/>
      <c r="AA466" s="74"/>
      <c r="AB466" s="74"/>
      <c r="AC466" s="74" t="s">
        <v>2263</v>
      </c>
      <c r="AD466" s="74"/>
      <c r="AE466" s="74"/>
      <c r="AF466" s="74"/>
      <c r="AG466" s="74"/>
      <c r="AH466" s="74"/>
      <c r="AI466" s="74"/>
      <c r="AJ466" s="62">
        <v>1</v>
      </c>
      <c r="AK466" s="67" t="s">
        <v>2266</v>
      </c>
      <c r="AL466" s="94"/>
      <c r="AM466" s="94"/>
      <c r="AN466" s="68"/>
      <c r="AO466" s="72"/>
      <c r="AP466" s="98" t="str" cm="1">
        <f t="array" aca="1" ref="AP466" ca="1">INDIRECT(ADDRESS(CELL("row", INDEX('Drugs properties'!$A:$A, MATCH($D466, 'Drugs properties'!$A:$A, 0), 0)), 2, 4, TRUE, "Drugs properties"))</f>
        <v>CC(C)NCC(C1=CC=C(C=C1)NS(=O)(=O)C)O</v>
      </c>
      <c r="AQ466" s="98" cm="1">
        <f t="array" aca="1" ref="AQ466" ca="1">INDIRECT(ADDRESS(CELL("row", INDEX('Drugs properties'!$A:$A, MATCH($D466, 'Drugs properties'!$A:$A, 0), 0)), 3, 4, TRUE, "Drugs properties"))</f>
        <v>272.36</v>
      </c>
      <c r="AR466" s="98" cm="1">
        <f t="array" aca="1" ref="AR466" ca="1">INDIRECT(ADDRESS(CELL("row", INDEX('Drugs properties'!$A:$A, MATCH($D466, 'Drugs properties'!$A:$A, 0), 0)), 4, 4, TRUE, "Drugs properties"))</f>
        <v>86.81</v>
      </c>
      <c r="AS466" s="98" cm="1">
        <f t="array" aca="1" ref="AS466" ca="1">INDIRECT(ADDRESS(CELL("row", INDEX('Drugs properties'!$A:$A, MATCH($D466, 'Drugs properties'!$A:$A, 0), 0)), 5, 4, TRUE, "Drugs properties"))</f>
        <v>1.03</v>
      </c>
      <c r="AT466" s="98" cm="1">
        <f t="array" aca="1" ref="AT466" ca="1">INDIRECT(ADDRESS(CELL("row", INDEX('Drugs properties'!$A:$A, MATCH($D466, 'Drugs properties'!$A:$A, 0), 0)), 6, 4, TRUE, "Drugs properties"))</f>
        <v>4</v>
      </c>
      <c r="AU466" s="98" cm="1">
        <f t="array" aca="1" ref="AU466" ca="1">INDIRECT(ADDRESS(CELL("row", INDEX('Drugs properties'!$A:$A, MATCH($D466, 'Drugs properties'!$A:$A, 0), 0)), 7, 4, TRUE, "Drugs properties"))</f>
        <v>3</v>
      </c>
      <c r="AV466" s="98" cm="1">
        <f t="array" aca="1" ref="AV466" ca="1">INDIRECT(ADDRESS(CELL("row", INDEX('Drugs properties'!$A:$A, MATCH($D466, 'Drugs properties'!$A:$A, 0), 0)), 8, 4, TRUE, "Drugs properties"))</f>
        <v>6</v>
      </c>
      <c r="AW466" s="98" cm="1">
        <f t="array" aca="1" ref="AW466" ca="1">INDIRECT(ADDRESS(CELL("row", INDEX('Drugs properties'!$A:$A, MATCH($D466, 'Drugs properties'!$A:$A, 0), 0)), 9, 4, TRUE, "Drugs properties"))</f>
        <v>18</v>
      </c>
      <c r="AX466" s="105" cm="1">
        <f t="array" aca="1" ref="AX466" ca="1">INDIRECT(ADDRESS(CELL("row", INDEX('Drugs properties'!$A:$A, MATCH($D466, 'Drugs properties'!$A:$A, 0), 0)), 11, 4, TRUE, "Drugs properties"))</f>
        <v>4950</v>
      </c>
      <c r="AY466" s="102" cm="1">
        <f t="array" aca="1" ref="AY466" ca="1">INDIRECT(ADDRESS(CELL("row", INDEX('Drugs properties'!$A:$A, MATCH($D466, 'Drugs properties'!$A:$A, 0), 0)), 12, 4, TRUE, "Drugs properties"))</f>
        <v>2201</v>
      </c>
      <c r="AZ466" s="102" cm="1">
        <f t="array" aca="1" ref="AZ466" ca="1">INDIRECT(ADDRESS(CELL("row", INDEX('Drugs properties'!$A:$A, MATCH($D466, 'Drugs properties'!$A:$A, 0), 0)), 13, 4, TRUE, "Drugs properties"))</f>
        <v>357</v>
      </c>
      <c r="BA466" s="109" cm="1">
        <f t="array" aca="1" ref="BA466" ca="1">INDIRECT(ADDRESS(CELL("row", INDEX('Drugs properties'!$A:$A, MATCH($D466, 'Drugs properties'!$A:$A, 0), 0)), 14, 4, TRUE, "Drugs properties"))</f>
        <v>34</v>
      </c>
    </row>
    <row r="467" spans="1:53" s="1" customFormat="1" ht="105" x14ac:dyDescent="0.25">
      <c r="A467" s="15">
        <v>465</v>
      </c>
      <c r="B467" s="89" t="s">
        <v>2261</v>
      </c>
      <c r="C467" s="32">
        <v>20656063</v>
      </c>
      <c r="D467" s="34" t="s">
        <v>53</v>
      </c>
      <c r="E467" s="90">
        <v>160</v>
      </c>
      <c r="F467" s="90" t="s">
        <v>2269</v>
      </c>
      <c r="G467" s="90"/>
      <c r="H467" s="90" t="s">
        <v>2270</v>
      </c>
      <c r="I467" s="90">
        <v>150</v>
      </c>
      <c r="J467" s="90" t="s">
        <v>2271</v>
      </c>
      <c r="K467" s="90"/>
      <c r="L467" s="90"/>
      <c r="M467" s="35"/>
      <c r="N467" s="43">
        <v>63</v>
      </c>
      <c r="O467" s="91" t="s">
        <v>100</v>
      </c>
      <c r="P467" s="44" t="s">
        <v>2272</v>
      </c>
      <c r="Q467" s="49"/>
      <c r="R467" s="92"/>
      <c r="S467" s="92"/>
      <c r="T467" s="50">
        <v>38.9</v>
      </c>
      <c r="U467" s="55"/>
      <c r="V467" s="93">
        <v>460</v>
      </c>
      <c r="W467" s="56">
        <v>521</v>
      </c>
      <c r="X467" s="61"/>
      <c r="Y467" s="74"/>
      <c r="Z467" s="74"/>
      <c r="AA467" s="74"/>
      <c r="AB467" s="74"/>
      <c r="AC467" s="74">
        <v>4.0999999999999996</v>
      </c>
      <c r="AD467" s="74"/>
      <c r="AE467" s="74"/>
      <c r="AF467" s="74"/>
      <c r="AG467" s="74"/>
      <c r="AH467" s="74"/>
      <c r="AI467" s="74"/>
      <c r="AJ467" s="62"/>
      <c r="AK467" s="67" t="s">
        <v>2273</v>
      </c>
      <c r="AL467" s="94"/>
      <c r="AM467" s="94"/>
      <c r="AN467" s="68" t="s">
        <v>2274</v>
      </c>
      <c r="AO467" s="72"/>
      <c r="AP467" s="100" t="str" cm="1">
        <f t="array" aca="1" ref="AP467" ca="1">INDIRECT(ADDRESS(CELL("row", INDEX('Drugs properties'!$A:$A, MATCH($D467, 'Drugs properties'!$A:$A, 0), 0)), 2, 4, TRUE, "Drugs properties"))</f>
        <v>CC(C)NCC(C1=CC=C(C=C1)NS(=O)(=O)C)O</v>
      </c>
      <c r="AQ467" s="98" cm="1">
        <f t="array" aca="1" ref="AQ467" ca="1">INDIRECT(ADDRESS(CELL("row", INDEX('Drugs properties'!$A:$A, MATCH($D467, 'Drugs properties'!$A:$A, 0), 0)), 3, 4, TRUE, "Drugs properties"))</f>
        <v>272.36</v>
      </c>
      <c r="AR467" s="98" cm="1">
        <f t="array" aca="1" ref="AR467" ca="1">INDIRECT(ADDRESS(CELL("row", INDEX('Drugs properties'!$A:$A, MATCH($D467, 'Drugs properties'!$A:$A, 0), 0)), 4, 4, TRUE, "Drugs properties"))</f>
        <v>86.81</v>
      </c>
      <c r="AS467" s="98" cm="1">
        <f t="array" aca="1" ref="AS467" ca="1">INDIRECT(ADDRESS(CELL("row", INDEX('Drugs properties'!$A:$A, MATCH($D467, 'Drugs properties'!$A:$A, 0), 0)), 5, 4, TRUE, "Drugs properties"))</f>
        <v>1.03</v>
      </c>
      <c r="AT467" s="98" cm="1">
        <f t="array" aca="1" ref="AT467" ca="1">INDIRECT(ADDRESS(CELL("row", INDEX('Drugs properties'!$A:$A, MATCH($D467, 'Drugs properties'!$A:$A, 0), 0)), 6, 4, TRUE, "Drugs properties"))</f>
        <v>4</v>
      </c>
      <c r="AU467" s="98" cm="1">
        <f t="array" aca="1" ref="AU467" ca="1">INDIRECT(ADDRESS(CELL("row", INDEX('Drugs properties'!$A:$A, MATCH($D467, 'Drugs properties'!$A:$A, 0), 0)), 7, 4, TRUE, "Drugs properties"))</f>
        <v>3</v>
      </c>
      <c r="AV467" s="98" cm="1">
        <f t="array" aca="1" ref="AV467" ca="1">INDIRECT(ADDRESS(CELL("row", INDEX('Drugs properties'!$A:$A, MATCH($D467, 'Drugs properties'!$A:$A, 0), 0)), 8, 4, TRUE, "Drugs properties"))</f>
        <v>6</v>
      </c>
      <c r="AW467" s="98" cm="1">
        <f t="array" aca="1" ref="AW467" ca="1">INDIRECT(ADDRESS(CELL("row", INDEX('Drugs properties'!$A:$A, MATCH($D467, 'Drugs properties'!$A:$A, 0), 0)), 9, 4, TRUE, "Drugs properties"))</f>
        <v>18</v>
      </c>
      <c r="AX467" s="105" cm="1">
        <f t="array" aca="1" ref="AX467" ca="1">INDIRECT(ADDRESS(CELL("row", INDEX('Drugs properties'!$A:$A, MATCH($D467, 'Drugs properties'!$A:$A, 0), 0)), 11, 4, TRUE, "Drugs properties"))</f>
        <v>4950</v>
      </c>
      <c r="AY467" s="102" cm="1">
        <f t="array" aca="1" ref="AY467" ca="1">INDIRECT(ADDRESS(CELL("row", INDEX('Drugs properties'!$A:$A, MATCH($D467, 'Drugs properties'!$A:$A, 0), 0)), 12, 4, TRUE, "Drugs properties"))</f>
        <v>2201</v>
      </c>
      <c r="AZ467" s="102" cm="1">
        <f t="array" aca="1" ref="AZ467" ca="1">INDIRECT(ADDRESS(CELL("row", INDEX('Drugs properties'!$A:$A, MATCH($D467, 'Drugs properties'!$A:$A, 0), 0)), 13, 4, TRUE, "Drugs properties"))</f>
        <v>357</v>
      </c>
      <c r="BA467" s="109" cm="1">
        <f t="array" aca="1" ref="BA467" ca="1">INDIRECT(ADDRESS(CELL("row", INDEX('Drugs properties'!$A:$A, MATCH($D467, 'Drugs properties'!$A:$A, 0), 0)), 14, 4, TRUE, "Drugs properties"))</f>
        <v>34</v>
      </c>
    </row>
    <row r="468" spans="1:53" s="1" customFormat="1" ht="150" x14ac:dyDescent="0.25">
      <c r="A468" s="15">
        <v>466</v>
      </c>
      <c r="B468" s="89" t="s">
        <v>2275</v>
      </c>
      <c r="C468" s="32">
        <v>8904547</v>
      </c>
      <c r="D468" s="34" t="s">
        <v>159</v>
      </c>
      <c r="E468" s="90">
        <v>120</v>
      </c>
      <c r="F468" s="90" t="s">
        <v>1578</v>
      </c>
      <c r="G468" s="90"/>
      <c r="H468" s="90" t="s">
        <v>53</v>
      </c>
      <c r="I468" s="90">
        <v>160</v>
      </c>
      <c r="J468" s="90" t="s">
        <v>2269</v>
      </c>
      <c r="K468" s="90"/>
      <c r="L468" s="90"/>
      <c r="M468" s="35"/>
      <c r="N468" s="43">
        <v>71</v>
      </c>
      <c r="O468" s="91" t="s">
        <v>100</v>
      </c>
      <c r="P468" s="44" t="s">
        <v>2276</v>
      </c>
      <c r="Q468" s="49"/>
      <c r="R468" s="92"/>
      <c r="S468" s="92"/>
      <c r="T468" s="50"/>
      <c r="U468" s="55"/>
      <c r="V468" s="93"/>
      <c r="W468" s="56"/>
      <c r="X468" s="61"/>
      <c r="Y468" s="74"/>
      <c r="Z468" s="74"/>
      <c r="AA468" s="74"/>
      <c r="AB468" s="74">
        <v>137</v>
      </c>
      <c r="AC468" s="74">
        <v>4</v>
      </c>
      <c r="AD468" s="74">
        <v>0.61719999999999997</v>
      </c>
      <c r="AE468" s="74"/>
      <c r="AF468" s="74">
        <v>28.48</v>
      </c>
      <c r="AG468" s="74">
        <v>4.0972</v>
      </c>
      <c r="AH468" s="74"/>
      <c r="AI468" s="74"/>
      <c r="AJ468" s="62"/>
      <c r="AK468" s="67" t="s">
        <v>2277</v>
      </c>
      <c r="AL468" s="94"/>
      <c r="AM468" s="94"/>
      <c r="AN468" s="68"/>
      <c r="AO468" s="72" t="s">
        <v>3451</v>
      </c>
      <c r="AP468" s="98" t="str" cm="1">
        <f t="array" aca="1" ref="AP468" ca="1">INDIRECT(ADDRESS(CELL("row", INDEX('Drugs properties'!$A:$A, MATCH($D468, 'Drugs properties'!$A:$A, 0), 0)), 2, 4, TRUE, "Drugs properties"))</f>
        <v>CC(C)(C)C1=CC=C(C=C1)C(CCCN2CCC(CC2)C(C3=CC=CC=C3)(C4=CC=CC=C4)O)O</v>
      </c>
      <c r="AQ468" s="98" cm="1">
        <f t="array" aca="1" ref="AQ468" ca="1">INDIRECT(ADDRESS(CELL("row", INDEX('Drugs properties'!$A:$A, MATCH($D468, 'Drugs properties'!$A:$A, 0), 0)), 3, 4, TRUE, "Drugs properties"))</f>
        <v>471.67</v>
      </c>
      <c r="AR468" s="98" cm="1">
        <f t="array" aca="1" ref="AR468" ca="1">INDIRECT(ADDRESS(CELL("row", INDEX('Drugs properties'!$A:$A, MATCH($D468, 'Drugs properties'!$A:$A, 0), 0)), 4, 4, TRUE, "Drugs properties"))</f>
        <v>43.7</v>
      </c>
      <c r="AS468" s="98" cm="1">
        <f t="array" aca="1" ref="AS468" ca="1">INDIRECT(ADDRESS(CELL("row", INDEX('Drugs properties'!$A:$A, MATCH($D468, 'Drugs properties'!$A:$A, 0), 0)), 5, 4, TRUE, "Drugs properties"))</f>
        <v>5.73</v>
      </c>
      <c r="AT468" s="98" cm="1">
        <f t="array" aca="1" ref="AT468" ca="1">INDIRECT(ADDRESS(CELL("row", INDEX('Drugs properties'!$A:$A, MATCH($D468, 'Drugs properties'!$A:$A, 0), 0)), 6, 4, TRUE, "Drugs properties"))</f>
        <v>3</v>
      </c>
      <c r="AU468" s="98" cm="1">
        <f t="array" aca="1" ref="AU468" ca="1">INDIRECT(ADDRESS(CELL("row", INDEX('Drugs properties'!$A:$A, MATCH($D468, 'Drugs properties'!$A:$A, 0), 0)), 7, 4, TRUE, "Drugs properties"))</f>
        <v>2</v>
      </c>
      <c r="AV468" s="98" cm="1">
        <f t="array" aca="1" ref="AV468" ca="1">INDIRECT(ADDRESS(CELL("row", INDEX('Drugs properties'!$A:$A, MATCH($D468, 'Drugs properties'!$A:$A, 0), 0)), 8, 4, TRUE, "Drugs properties"))</f>
        <v>9</v>
      </c>
      <c r="AW468" s="98" cm="1">
        <f t="array" aca="1" ref="AW468" ca="1">INDIRECT(ADDRESS(CELL("row", INDEX('Drugs properties'!$A:$A, MATCH($D468, 'Drugs properties'!$A:$A, 0), 0)), 9, 4, TRUE, "Drugs properties"))</f>
        <v>35</v>
      </c>
      <c r="AX468" s="105" cm="1">
        <f t="array" aca="1" ref="AX468" ca="1">INDIRECT(ADDRESS(CELL("row", INDEX('Drugs properties'!$A:$A, MATCH($D468, 'Drugs properties'!$A:$A, 0), 0)), 11, 4, TRUE, "Drugs properties"))</f>
        <v>6199</v>
      </c>
      <c r="AY468" s="102" cm="1">
        <f t="array" aca="1" ref="AY468" ca="1">INDIRECT(ADDRESS(CELL("row", INDEX('Drugs properties'!$A:$A, MATCH($D468, 'Drugs properties'!$A:$A, 0), 0)), 12, 4, TRUE, "Drugs properties"))</f>
        <v>1859</v>
      </c>
      <c r="AZ468" s="102" cm="1">
        <f t="array" aca="1" ref="AZ468" ca="1">INDIRECT(ADDRESS(CELL("row", INDEX('Drugs properties'!$A:$A, MATCH($D468, 'Drugs properties'!$A:$A, 0), 0)), 13, 4, TRUE, "Drugs properties"))</f>
        <v>58</v>
      </c>
      <c r="BA468" s="109" cm="1">
        <f t="array" aca="1" ref="BA468" ca="1">INDIRECT(ADDRESS(CELL("row", INDEX('Drugs properties'!$A:$A, MATCH($D468, 'Drugs properties'!$A:$A, 0), 0)), 14, 4, TRUE, "Drugs properties"))</f>
        <v>10</v>
      </c>
    </row>
    <row r="469" spans="1:53" s="1" customFormat="1" ht="135" x14ac:dyDescent="0.25">
      <c r="A469" s="15">
        <v>467</v>
      </c>
      <c r="B469" s="89" t="s">
        <v>2278</v>
      </c>
      <c r="C469" s="32">
        <v>18083478</v>
      </c>
      <c r="D469" s="34" t="s">
        <v>2280</v>
      </c>
      <c r="E469" s="90">
        <v>12.5</v>
      </c>
      <c r="F469" s="90"/>
      <c r="G469" s="90" t="s">
        <v>26</v>
      </c>
      <c r="H469" s="90" t="s">
        <v>2282</v>
      </c>
      <c r="I469" s="90"/>
      <c r="J469" s="90"/>
      <c r="K469" s="90"/>
      <c r="L469" s="90"/>
      <c r="M469" s="35"/>
      <c r="N469" s="43">
        <v>52</v>
      </c>
      <c r="O469" s="91" t="s">
        <v>100</v>
      </c>
      <c r="P469" s="44" t="s">
        <v>2279</v>
      </c>
      <c r="Q469" s="49"/>
      <c r="R469" s="92"/>
      <c r="S469" s="92"/>
      <c r="T469" s="50"/>
      <c r="U469" s="55"/>
      <c r="V469" s="93"/>
      <c r="W469" s="56" t="s">
        <v>2283</v>
      </c>
      <c r="X469" s="61"/>
      <c r="Y469" s="74"/>
      <c r="Z469" s="74"/>
      <c r="AA469" s="74"/>
      <c r="AB469" s="74"/>
      <c r="AC469" s="74" t="s">
        <v>2281</v>
      </c>
      <c r="AD469" s="74"/>
      <c r="AE469" s="74"/>
      <c r="AF469" s="74"/>
      <c r="AG469" s="74"/>
      <c r="AH469" s="74"/>
      <c r="AI469" s="74"/>
      <c r="AJ469" s="62"/>
      <c r="AK469" s="67" t="s">
        <v>2284</v>
      </c>
      <c r="AL469" s="94"/>
      <c r="AM469" s="95" t="s">
        <v>2285</v>
      </c>
      <c r="AN469" s="68"/>
      <c r="AO469" s="72"/>
      <c r="AP469" s="98" t="str" cm="1">
        <f t="array" aca="1" ref="AP469" ca="1">INDIRECT(ADDRESS(CELL("row", INDEX('Drugs properties'!$A:$A, MATCH($D469, 'Drugs properties'!$A:$A, 0), 0)), 2, 4, TRUE, "Drugs properties"))</f>
        <v>C1C2CC3CC(CC1N3CC2=O)OC(=O)C4=CNC5=CC=CC=C54</v>
      </c>
      <c r="AQ469" s="98" cm="1">
        <f t="array" aca="1" ref="AQ469" ca="1">INDIRECT(ADDRESS(CELL("row", INDEX('Drugs properties'!$A:$A, MATCH($D469, 'Drugs properties'!$A:$A, 0), 0)), 3, 4, TRUE, "Drugs properties"))</f>
        <v>324.37</v>
      </c>
      <c r="AR469" s="98" cm="1">
        <f t="array" aca="1" ref="AR469" ca="1">INDIRECT(ADDRESS(CELL("row", INDEX('Drugs properties'!$A:$A, MATCH($D469, 'Drugs properties'!$A:$A, 0), 0)), 4, 4, TRUE, "Drugs properties"))</f>
        <v>62.4</v>
      </c>
      <c r="AS469" s="98" cm="1">
        <f t="array" aca="1" ref="AS469" ca="1">INDIRECT(ADDRESS(CELL("row", INDEX('Drugs properties'!$A:$A, MATCH($D469, 'Drugs properties'!$A:$A, 0), 0)), 5, 4, TRUE, "Drugs properties"))</f>
        <v>2.2999999999999998</v>
      </c>
      <c r="AT469" s="98" cm="1">
        <f t="array" aca="1" ref="AT469" ca="1">INDIRECT(ADDRESS(CELL("row", INDEX('Drugs properties'!$A:$A, MATCH($D469, 'Drugs properties'!$A:$A, 0), 0)), 6, 4, TRUE, "Drugs properties"))</f>
        <v>4</v>
      </c>
      <c r="AU469" s="98" cm="1">
        <f t="array" aca="1" ref="AU469" ca="1">INDIRECT(ADDRESS(CELL("row", INDEX('Drugs properties'!$A:$A, MATCH($D469, 'Drugs properties'!$A:$A, 0), 0)), 7, 4, TRUE, "Drugs properties"))</f>
        <v>1</v>
      </c>
      <c r="AV469" s="98" cm="1">
        <f t="array" aca="1" ref="AV469" ca="1">INDIRECT(ADDRESS(CELL("row", INDEX('Drugs properties'!$A:$A, MATCH($D469, 'Drugs properties'!$A:$A, 0), 0)), 8, 4, TRUE, "Drugs properties"))</f>
        <v>3</v>
      </c>
      <c r="AW469" s="98" cm="1">
        <f t="array" aca="1" ref="AW469" ca="1">INDIRECT(ADDRESS(CELL("row", INDEX('Drugs properties'!$A:$A, MATCH($D469, 'Drugs properties'!$A:$A, 0), 0)), 9, 4, TRUE, "Drugs properties"))</f>
        <v>24</v>
      </c>
      <c r="AX469" s="105" cm="1">
        <f t="array" aca="1" ref="AX469" ca="1">INDIRECT(ADDRESS(CELL("row", INDEX('Drugs properties'!$A:$A, MATCH($D469, 'Drugs properties'!$A:$A, 0), 0)), 11, 4, TRUE, "Drugs properties"))</f>
        <v>363</v>
      </c>
      <c r="AY469" s="102" cm="1">
        <f t="array" aca="1" ref="AY469" ca="1">INDIRECT(ADDRESS(CELL("row", INDEX('Drugs properties'!$A:$A, MATCH($D469, 'Drugs properties'!$A:$A, 0), 0)), 12, 4, TRUE, "Drugs properties"))</f>
        <v>110</v>
      </c>
      <c r="AZ469" s="102" cm="1">
        <f t="array" aca="1" ref="AZ469" ca="1">INDIRECT(ADDRESS(CELL("row", INDEX('Drugs properties'!$A:$A, MATCH($D469, 'Drugs properties'!$A:$A, 0), 0)), 13, 4, TRUE, "Drugs properties"))</f>
        <v>2</v>
      </c>
      <c r="BA469" s="109" cm="1">
        <f t="array" aca="1" ref="BA469" ca="1">INDIRECT(ADDRESS(CELL("row", INDEX('Drugs properties'!$A:$A, MATCH($D469, 'Drugs properties'!$A:$A, 0), 0)), 14, 4, TRUE, "Drugs properties"))</f>
        <v>0</v>
      </c>
    </row>
    <row r="470" spans="1:53" s="1" customFormat="1" ht="90" x14ac:dyDescent="0.25">
      <c r="A470" s="15">
        <v>468</v>
      </c>
      <c r="B470" s="89" t="s">
        <v>2286</v>
      </c>
      <c r="C470" s="32">
        <v>11821526</v>
      </c>
      <c r="D470" s="34" t="s">
        <v>2287</v>
      </c>
      <c r="E470" s="90" t="s">
        <v>3263</v>
      </c>
      <c r="F470" s="90" t="s">
        <v>2288</v>
      </c>
      <c r="G470" s="90" t="s">
        <v>2289</v>
      </c>
      <c r="H470" s="90"/>
      <c r="I470" s="90"/>
      <c r="J470" s="90"/>
      <c r="K470" s="90"/>
      <c r="L470" s="90"/>
      <c r="M470" s="35"/>
      <c r="N470" s="43">
        <v>62</v>
      </c>
      <c r="O470" s="91" t="s">
        <v>96</v>
      </c>
      <c r="P470" s="44" t="s">
        <v>117</v>
      </c>
      <c r="Q470" s="49"/>
      <c r="R470" s="92"/>
      <c r="S470" s="92"/>
      <c r="T470" s="50"/>
      <c r="U470" s="55"/>
      <c r="V470" s="93">
        <v>700</v>
      </c>
      <c r="W470" s="56"/>
      <c r="X470" s="61"/>
      <c r="Y470" s="74"/>
      <c r="Z470" s="74"/>
      <c r="AA470" s="74"/>
      <c r="AB470" s="74"/>
      <c r="AC470" s="74">
        <v>2.8</v>
      </c>
      <c r="AD470" s="74"/>
      <c r="AE470" s="74"/>
      <c r="AF470" s="74"/>
      <c r="AG470" s="74"/>
      <c r="AH470" s="74"/>
      <c r="AI470" s="74"/>
      <c r="AJ470" s="62"/>
      <c r="AK470" s="67" t="s">
        <v>2290</v>
      </c>
      <c r="AL470" s="94"/>
      <c r="AM470" s="94"/>
      <c r="AN470" s="68" t="s">
        <v>2291</v>
      </c>
      <c r="AO470" s="72" t="s">
        <v>3430</v>
      </c>
      <c r="AP470" s="98" t="str" cm="1">
        <f t="array" aca="1" ref="AP470" ca="1">INDIRECT(ADDRESS(CELL("row", INDEX('Drugs properties'!$A:$A, MATCH($D470, 'Drugs properties'!$A:$A, 0), 0)), 2, 4, TRUE, "Drugs properties"))</f>
        <v>[Cl-].[Cs+]</v>
      </c>
      <c r="AQ470" s="98" cm="1">
        <f t="array" aca="1" ref="AQ470" ca="1">INDIRECT(ADDRESS(CELL("row", INDEX('Drugs properties'!$A:$A, MATCH($D470, 'Drugs properties'!$A:$A, 0), 0)), 3, 4, TRUE, "Drugs properties"))</f>
        <v>168.36</v>
      </c>
      <c r="AR470" s="98" cm="1">
        <f t="array" aca="1" ref="AR470" ca="1">INDIRECT(ADDRESS(CELL("row", INDEX('Drugs properties'!$A:$A, MATCH($D470, 'Drugs properties'!$A:$A, 0), 0)), 4, 4, TRUE, "Drugs properties"))</f>
        <v>0</v>
      </c>
      <c r="AS470" s="98" t="str" cm="1">
        <f t="array" aca="1" ref="AS470" ca="1">INDIRECT(ADDRESS(CELL("row", INDEX('Drugs properties'!$A:$A, MATCH($D470, 'Drugs properties'!$A:$A, 0), 0)), 5, 4, TRUE, "Drugs properties"))</f>
        <v>-</v>
      </c>
      <c r="AT470" s="98" t="str" cm="1">
        <f t="array" aca="1" ref="AT470" ca="1">INDIRECT(ADDRESS(CELL("row", INDEX('Drugs properties'!$A:$A, MATCH($D470, 'Drugs properties'!$A:$A, 0), 0)), 6, 4, TRUE, "Drugs properties"))</f>
        <v>-</v>
      </c>
      <c r="AU470" s="98" t="str" cm="1">
        <f t="array" aca="1" ref="AU470" ca="1">INDIRECT(ADDRESS(CELL("row", INDEX('Drugs properties'!$A:$A, MATCH($D470, 'Drugs properties'!$A:$A, 0), 0)), 7, 4, TRUE, "Drugs properties"))</f>
        <v>-</v>
      </c>
      <c r="AV470" s="98" cm="1">
        <f t="array" aca="1" ref="AV470" ca="1">INDIRECT(ADDRESS(CELL("row", INDEX('Drugs properties'!$A:$A, MATCH($D470, 'Drugs properties'!$A:$A, 0), 0)), 8, 4, TRUE, "Drugs properties"))</f>
        <v>0</v>
      </c>
      <c r="AW470" s="98" cm="1">
        <f t="array" aca="1" ref="AW470" ca="1">INDIRECT(ADDRESS(CELL("row", INDEX('Drugs properties'!$A:$A, MATCH($D470, 'Drugs properties'!$A:$A, 0), 0)), 9, 4, TRUE, "Drugs properties"))</f>
        <v>2</v>
      </c>
      <c r="AX470" s="105" cm="1">
        <f t="array" aca="1" ref="AX470" ca="1">INDIRECT(ADDRESS(CELL("row", INDEX('Drugs properties'!$A:$A, MATCH($D470, 'Drugs properties'!$A:$A, 0), 0)), 11, 4, TRUE, "Drugs properties"))</f>
        <v>2</v>
      </c>
      <c r="AY470" s="102" cm="1">
        <f t="array" aca="1" ref="AY470" ca="1">INDIRECT(ADDRESS(CELL("row", INDEX('Drugs properties'!$A:$A, MATCH($D470, 'Drugs properties'!$A:$A, 0), 0)), 12, 4, TRUE, "Drugs properties"))</f>
        <v>1</v>
      </c>
      <c r="AZ470" s="102" cm="1">
        <f t="array" aca="1" ref="AZ470" ca="1">INDIRECT(ADDRESS(CELL("row", INDEX('Drugs properties'!$A:$A, MATCH($D470, 'Drugs properties'!$A:$A, 0), 0)), 13, 4, TRUE, "Drugs properties"))</f>
        <v>1</v>
      </c>
      <c r="BA470" s="109" cm="1">
        <f t="array" aca="1" ref="BA470" ca="1">INDIRECT(ADDRESS(CELL("row", INDEX('Drugs properties'!$A:$A, MATCH($D470, 'Drugs properties'!$A:$A, 0), 0)), 14, 4, TRUE, "Drugs properties"))</f>
        <v>0</v>
      </c>
    </row>
    <row r="471" spans="1:53" s="1" customFormat="1" ht="120" x14ac:dyDescent="0.25">
      <c r="A471" s="15">
        <v>469</v>
      </c>
      <c r="B471" s="89" t="s">
        <v>2292</v>
      </c>
      <c r="C471" s="32">
        <v>19746253</v>
      </c>
      <c r="D471" s="34" t="s">
        <v>2287</v>
      </c>
      <c r="E471" s="90">
        <v>9000</v>
      </c>
      <c r="F471" s="90" t="s">
        <v>2294</v>
      </c>
      <c r="G471" s="90" t="s">
        <v>19</v>
      </c>
      <c r="H471" s="90" t="s">
        <v>2295</v>
      </c>
      <c r="I471" s="90"/>
      <c r="J471" s="90" t="s">
        <v>2296</v>
      </c>
      <c r="K471" s="90"/>
      <c r="L471" s="90"/>
      <c r="M471" s="35"/>
      <c r="N471" s="43">
        <v>45</v>
      </c>
      <c r="O471" s="91" t="s">
        <v>100</v>
      </c>
      <c r="P471" s="44" t="s">
        <v>2293</v>
      </c>
      <c r="Q471" s="49"/>
      <c r="R471" s="92">
        <v>240</v>
      </c>
      <c r="S471" s="92"/>
      <c r="T471" s="50"/>
      <c r="U471" s="55"/>
      <c r="V471" s="93"/>
      <c r="W471" s="56">
        <v>516</v>
      </c>
      <c r="X471" s="61"/>
      <c r="Y471" s="74"/>
      <c r="Z471" s="74"/>
      <c r="AA471" s="74"/>
      <c r="AB471" s="74"/>
      <c r="AC471" s="74" t="s">
        <v>2298</v>
      </c>
      <c r="AD471" s="74"/>
      <c r="AE471" s="74"/>
      <c r="AF471" s="74"/>
      <c r="AG471" s="74"/>
      <c r="AH471" s="74"/>
      <c r="AI471" s="74"/>
      <c r="AJ471" s="62"/>
      <c r="AK471" s="67" t="s">
        <v>2297</v>
      </c>
      <c r="AL471" s="94"/>
      <c r="AM471" s="94"/>
      <c r="AN471" s="68"/>
      <c r="AO471" s="72"/>
      <c r="AP471" s="98" t="str" cm="1">
        <f t="array" aca="1" ref="AP471" ca="1">INDIRECT(ADDRESS(CELL("row", INDEX('Drugs properties'!$A:$A, MATCH($D471, 'Drugs properties'!$A:$A, 0), 0)), 2, 4, TRUE, "Drugs properties"))</f>
        <v>[Cl-].[Cs+]</v>
      </c>
      <c r="AQ471" s="98" cm="1">
        <f t="array" aca="1" ref="AQ471" ca="1">INDIRECT(ADDRESS(CELL("row", INDEX('Drugs properties'!$A:$A, MATCH($D471, 'Drugs properties'!$A:$A, 0), 0)), 3, 4, TRUE, "Drugs properties"))</f>
        <v>168.36</v>
      </c>
      <c r="AR471" s="98" cm="1">
        <f t="array" aca="1" ref="AR471" ca="1">INDIRECT(ADDRESS(CELL("row", INDEX('Drugs properties'!$A:$A, MATCH($D471, 'Drugs properties'!$A:$A, 0), 0)), 4, 4, TRUE, "Drugs properties"))</f>
        <v>0</v>
      </c>
      <c r="AS471" s="98" t="str" cm="1">
        <f t="array" aca="1" ref="AS471" ca="1">INDIRECT(ADDRESS(CELL("row", INDEX('Drugs properties'!$A:$A, MATCH($D471, 'Drugs properties'!$A:$A, 0), 0)), 5, 4, TRUE, "Drugs properties"))</f>
        <v>-</v>
      </c>
      <c r="AT471" s="98" t="str" cm="1">
        <f t="array" aca="1" ref="AT471" ca="1">INDIRECT(ADDRESS(CELL("row", INDEX('Drugs properties'!$A:$A, MATCH($D471, 'Drugs properties'!$A:$A, 0), 0)), 6, 4, TRUE, "Drugs properties"))</f>
        <v>-</v>
      </c>
      <c r="AU471" s="98" t="str" cm="1">
        <f t="array" aca="1" ref="AU471" ca="1">INDIRECT(ADDRESS(CELL("row", INDEX('Drugs properties'!$A:$A, MATCH($D471, 'Drugs properties'!$A:$A, 0), 0)), 7, 4, TRUE, "Drugs properties"))</f>
        <v>-</v>
      </c>
      <c r="AV471" s="98" cm="1">
        <f t="array" aca="1" ref="AV471" ca="1">INDIRECT(ADDRESS(CELL("row", INDEX('Drugs properties'!$A:$A, MATCH($D471, 'Drugs properties'!$A:$A, 0), 0)), 8, 4, TRUE, "Drugs properties"))</f>
        <v>0</v>
      </c>
      <c r="AW471" s="98" cm="1">
        <f t="array" aca="1" ref="AW471" ca="1">INDIRECT(ADDRESS(CELL("row", INDEX('Drugs properties'!$A:$A, MATCH($D471, 'Drugs properties'!$A:$A, 0), 0)), 9, 4, TRUE, "Drugs properties"))</f>
        <v>2</v>
      </c>
      <c r="AX471" s="105" cm="1">
        <f t="array" aca="1" ref="AX471" ca="1">INDIRECT(ADDRESS(CELL("row", INDEX('Drugs properties'!$A:$A, MATCH($D471, 'Drugs properties'!$A:$A, 0), 0)), 11, 4, TRUE, "Drugs properties"))</f>
        <v>2</v>
      </c>
      <c r="AY471" s="102" cm="1">
        <f t="array" aca="1" ref="AY471" ca="1">INDIRECT(ADDRESS(CELL("row", INDEX('Drugs properties'!$A:$A, MATCH($D471, 'Drugs properties'!$A:$A, 0), 0)), 12, 4, TRUE, "Drugs properties"))</f>
        <v>1</v>
      </c>
      <c r="AZ471" s="102" cm="1">
        <f t="array" aca="1" ref="AZ471" ca="1">INDIRECT(ADDRESS(CELL("row", INDEX('Drugs properties'!$A:$A, MATCH($D471, 'Drugs properties'!$A:$A, 0), 0)), 13, 4, TRUE, "Drugs properties"))</f>
        <v>1</v>
      </c>
      <c r="BA471" s="109" cm="1">
        <f t="array" aca="1" ref="BA471" ca="1">INDIRECT(ADDRESS(CELL("row", INDEX('Drugs properties'!$A:$A, MATCH($D471, 'Drugs properties'!$A:$A, 0), 0)), 14, 4, TRUE, "Drugs properties"))</f>
        <v>0</v>
      </c>
    </row>
    <row r="472" spans="1:53" s="1" customFormat="1" ht="180" x14ac:dyDescent="0.25">
      <c r="A472" s="15">
        <v>470</v>
      </c>
      <c r="B472" s="89" t="s">
        <v>2299</v>
      </c>
      <c r="C472" s="32">
        <v>23489152</v>
      </c>
      <c r="D472" s="34" t="s">
        <v>2287</v>
      </c>
      <c r="E472" s="90">
        <v>10000</v>
      </c>
      <c r="F472" s="90"/>
      <c r="G472" s="90"/>
      <c r="H472" s="90"/>
      <c r="I472" s="90"/>
      <c r="J472" s="90"/>
      <c r="K472" s="90"/>
      <c r="L472" s="90"/>
      <c r="M472" s="35"/>
      <c r="N472" s="43">
        <v>46</v>
      </c>
      <c r="O472" s="91" t="s">
        <v>100</v>
      </c>
      <c r="P472" s="44"/>
      <c r="Q472" s="49" t="s">
        <v>2300</v>
      </c>
      <c r="R472" s="92">
        <v>80</v>
      </c>
      <c r="S472" s="92"/>
      <c r="T472" s="50"/>
      <c r="U472" s="55"/>
      <c r="V472" s="93"/>
      <c r="W472" s="56" t="s">
        <v>2302</v>
      </c>
      <c r="X472" s="61"/>
      <c r="Y472" s="74"/>
      <c r="Z472" s="74"/>
      <c r="AA472" s="74"/>
      <c r="AB472" s="74"/>
      <c r="AC472" s="74" t="s">
        <v>2303</v>
      </c>
      <c r="AD472" s="74">
        <v>0.9052</v>
      </c>
      <c r="AE472" s="74">
        <v>10.700799999999999</v>
      </c>
      <c r="AF472" s="74"/>
      <c r="AG472" s="74"/>
      <c r="AH472" s="74"/>
      <c r="AI472" s="74"/>
      <c r="AJ472" s="62">
        <v>0.8145</v>
      </c>
      <c r="AK472" s="67" t="s">
        <v>2301</v>
      </c>
      <c r="AL472" s="94"/>
      <c r="AM472" s="95" t="s">
        <v>2304</v>
      </c>
      <c r="AN472" s="68"/>
      <c r="AO472" s="72"/>
      <c r="AP472" s="98" t="str" cm="1">
        <f t="array" aca="1" ref="AP472" ca="1">INDIRECT(ADDRESS(CELL("row", INDEX('Drugs properties'!$A:$A, MATCH($D472, 'Drugs properties'!$A:$A, 0), 0)), 2, 4, TRUE, "Drugs properties"))</f>
        <v>[Cl-].[Cs+]</v>
      </c>
      <c r="AQ472" s="98" cm="1">
        <f t="array" aca="1" ref="AQ472" ca="1">INDIRECT(ADDRESS(CELL("row", INDEX('Drugs properties'!$A:$A, MATCH($D472, 'Drugs properties'!$A:$A, 0), 0)), 3, 4, TRUE, "Drugs properties"))</f>
        <v>168.36</v>
      </c>
      <c r="AR472" s="98" cm="1">
        <f t="array" aca="1" ref="AR472" ca="1">INDIRECT(ADDRESS(CELL("row", INDEX('Drugs properties'!$A:$A, MATCH($D472, 'Drugs properties'!$A:$A, 0), 0)), 4, 4, TRUE, "Drugs properties"))</f>
        <v>0</v>
      </c>
      <c r="AS472" s="98" t="str" cm="1">
        <f t="array" aca="1" ref="AS472" ca="1">INDIRECT(ADDRESS(CELL("row", INDEX('Drugs properties'!$A:$A, MATCH($D472, 'Drugs properties'!$A:$A, 0), 0)), 5, 4, TRUE, "Drugs properties"))</f>
        <v>-</v>
      </c>
      <c r="AT472" s="98" t="str" cm="1">
        <f t="array" aca="1" ref="AT472" ca="1">INDIRECT(ADDRESS(CELL("row", INDEX('Drugs properties'!$A:$A, MATCH($D472, 'Drugs properties'!$A:$A, 0), 0)), 6, 4, TRUE, "Drugs properties"))</f>
        <v>-</v>
      </c>
      <c r="AU472" s="98" t="str" cm="1">
        <f t="array" aca="1" ref="AU472" ca="1">INDIRECT(ADDRESS(CELL("row", INDEX('Drugs properties'!$A:$A, MATCH($D472, 'Drugs properties'!$A:$A, 0), 0)), 7, 4, TRUE, "Drugs properties"))</f>
        <v>-</v>
      </c>
      <c r="AV472" s="98" cm="1">
        <f t="array" aca="1" ref="AV472" ca="1">INDIRECT(ADDRESS(CELL("row", INDEX('Drugs properties'!$A:$A, MATCH($D472, 'Drugs properties'!$A:$A, 0), 0)), 8, 4, TRUE, "Drugs properties"))</f>
        <v>0</v>
      </c>
      <c r="AW472" s="98" cm="1">
        <f t="array" aca="1" ref="AW472" ca="1">INDIRECT(ADDRESS(CELL("row", INDEX('Drugs properties'!$A:$A, MATCH($D472, 'Drugs properties'!$A:$A, 0), 0)), 9, 4, TRUE, "Drugs properties"))</f>
        <v>2</v>
      </c>
      <c r="AX472" s="105" cm="1">
        <f t="array" aca="1" ref="AX472" ca="1">INDIRECT(ADDRESS(CELL("row", INDEX('Drugs properties'!$A:$A, MATCH($D472, 'Drugs properties'!$A:$A, 0), 0)), 11, 4, TRUE, "Drugs properties"))</f>
        <v>2</v>
      </c>
      <c r="AY472" s="102" cm="1">
        <f t="array" aca="1" ref="AY472" ca="1">INDIRECT(ADDRESS(CELL("row", INDEX('Drugs properties'!$A:$A, MATCH($D472, 'Drugs properties'!$A:$A, 0), 0)), 12, 4, TRUE, "Drugs properties"))</f>
        <v>1</v>
      </c>
      <c r="AZ472" s="102" cm="1">
        <f t="array" aca="1" ref="AZ472" ca="1">INDIRECT(ADDRESS(CELL("row", INDEX('Drugs properties'!$A:$A, MATCH($D472, 'Drugs properties'!$A:$A, 0), 0)), 13, 4, TRUE, "Drugs properties"))</f>
        <v>1</v>
      </c>
      <c r="BA472" s="109" cm="1">
        <f t="array" aca="1" ref="BA472" ca="1">INDIRECT(ADDRESS(CELL("row", INDEX('Drugs properties'!$A:$A, MATCH($D472, 'Drugs properties'!$A:$A, 0), 0)), 14, 4, TRUE, "Drugs properties"))</f>
        <v>0</v>
      </c>
    </row>
    <row r="473" spans="1:53" s="1" customFormat="1" ht="120" x14ac:dyDescent="0.25">
      <c r="A473" s="15">
        <v>471</v>
      </c>
      <c r="B473" s="89" t="s">
        <v>2305</v>
      </c>
      <c r="C473" s="32">
        <v>12930510</v>
      </c>
      <c r="D473" s="34" t="s">
        <v>1758</v>
      </c>
      <c r="E473" s="90">
        <v>200</v>
      </c>
      <c r="F473" s="90"/>
      <c r="G473" s="90"/>
      <c r="H473" s="90"/>
      <c r="I473" s="90"/>
      <c r="J473" s="90"/>
      <c r="K473" s="90"/>
      <c r="L473" s="90"/>
      <c r="M473" s="35"/>
      <c r="N473" s="43">
        <v>68</v>
      </c>
      <c r="O473" s="91" t="s">
        <v>100</v>
      </c>
      <c r="P473" s="44"/>
      <c r="Q473" s="49"/>
      <c r="R473" s="92">
        <v>45</v>
      </c>
      <c r="S473" s="92"/>
      <c r="T473" s="50"/>
      <c r="U473" s="55" t="s">
        <v>2306</v>
      </c>
      <c r="V473" s="93">
        <v>800</v>
      </c>
      <c r="W473" s="56">
        <v>680</v>
      </c>
      <c r="X473" s="61"/>
      <c r="Y473" s="74"/>
      <c r="Z473" s="74"/>
      <c r="AA473" s="74"/>
      <c r="AB473" s="74"/>
      <c r="AC473" s="74" t="s">
        <v>73</v>
      </c>
      <c r="AD473" s="74" t="s">
        <v>73</v>
      </c>
      <c r="AE473" s="74"/>
      <c r="AF473" s="74"/>
      <c r="AG473" s="74"/>
      <c r="AH473" s="74"/>
      <c r="AI473" s="74"/>
      <c r="AJ473" s="62"/>
      <c r="AK473" s="67" t="s">
        <v>2320</v>
      </c>
      <c r="AL473" s="94"/>
      <c r="AM473" s="94"/>
      <c r="AN473" s="68"/>
      <c r="AO473" s="72" t="s">
        <v>2307</v>
      </c>
      <c r="AP473" s="98" t="str" cm="1">
        <f t="array" aca="1" ref="AP473" ca="1">INDIRECT(ADDRESS(CELL("row", INDEX('Drugs properties'!$A:$A, MATCH($D473, 'Drugs properties'!$A:$A, 0), 0)), 2, 4, TRUE, "Drugs properties"))</f>
        <v>C1CCNC(C1)CNC(=O)C2=C(C=CC(=C2)OCC(F)(F)F)OCC(F)(F)F</v>
      </c>
      <c r="AQ473" s="98" cm="1">
        <f t="array" aca="1" ref="AQ473" ca="1">INDIRECT(ADDRESS(CELL("row", INDEX('Drugs properties'!$A:$A, MATCH($D473, 'Drugs properties'!$A:$A, 0), 0)), 3, 4, TRUE, "Drugs properties"))</f>
        <v>414.34</v>
      </c>
      <c r="AR473" s="98" cm="1">
        <f t="array" aca="1" ref="AR473" ca="1">INDIRECT(ADDRESS(CELL("row", INDEX('Drugs properties'!$A:$A, MATCH($D473, 'Drugs properties'!$A:$A, 0), 0)), 4, 4, TRUE, "Drugs properties"))</f>
        <v>59.59</v>
      </c>
      <c r="AS473" s="98" cm="1">
        <f t="array" aca="1" ref="AS473" ca="1">INDIRECT(ADDRESS(CELL("row", INDEX('Drugs properties'!$A:$A, MATCH($D473, 'Drugs properties'!$A:$A, 0), 0)), 5, 4, TRUE, "Drugs properties"))</f>
        <v>3.69</v>
      </c>
      <c r="AT473" s="98" cm="1">
        <f t="array" aca="1" ref="AT473" ca="1">INDIRECT(ADDRESS(CELL("row", INDEX('Drugs properties'!$A:$A, MATCH($D473, 'Drugs properties'!$A:$A, 0), 0)), 6, 4, TRUE, "Drugs properties"))</f>
        <v>10</v>
      </c>
      <c r="AU473" s="98" cm="1">
        <f t="array" aca="1" ref="AU473" ca="1">INDIRECT(ADDRESS(CELL("row", INDEX('Drugs properties'!$A:$A, MATCH($D473, 'Drugs properties'!$A:$A, 0), 0)), 7, 4, TRUE, "Drugs properties"))</f>
        <v>2</v>
      </c>
      <c r="AV473" s="98" cm="1">
        <f t="array" aca="1" ref="AV473" ca="1">INDIRECT(ADDRESS(CELL("row", INDEX('Drugs properties'!$A:$A, MATCH($D473, 'Drugs properties'!$A:$A, 0), 0)), 8, 4, TRUE, "Drugs properties"))</f>
        <v>10</v>
      </c>
      <c r="AW473" s="98" cm="1">
        <f t="array" aca="1" ref="AW473" ca="1">INDIRECT(ADDRESS(CELL("row", INDEX('Drugs properties'!$A:$A, MATCH($D473, 'Drugs properties'!$A:$A, 0), 0)), 9, 4, TRUE, "Drugs properties"))</f>
        <v>28</v>
      </c>
      <c r="AX473" s="105" cm="1">
        <f t="array" aca="1" ref="AX473" ca="1">INDIRECT(ADDRESS(CELL("row", INDEX('Drugs properties'!$A:$A, MATCH($D473, 'Drugs properties'!$A:$A, 0), 0)), 11, 4, TRUE, "Drugs properties"))</f>
        <v>5635</v>
      </c>
      <c r="AY473" s="102" cm="1">
        <f t="array" aca="1" ref="AY473" ca="1">INDIRECT(ADDRESS(CELL("row", INDEX('Drugs properties'!$A:$A, MATCH($D473, 'Drugs properties'!$A:$A, 0), 0)), 12, 4, TRUE, "Drugs properties"))</f>
        <v>2579</v>
      </c>
      <c r="AZ473" s="102" cm="1">
        <f t="array" aca="1" ref="AZ473" ca="1">INDIRECT(ADDRESS(CELL("row", INDEX('Drugs properties'!$A:$A, MATCH($D473, 'Drugs properties'!$A:$A, 0), 0)), 13, 4, TRUE, "Drugs properties"))</f>
        <v>121</v>
      </c>
      <c r="BA473" s="109" cm="1">
        <f t="array" aca="1" ref="BA473" ca="1">INDIRECT(ADDRESS(CELL("row", INDEX('Drugs properties'!$A:$A, MATCH($D473, 'Drugs properties'!$A:$A, 0), 0)), 14, 4, TRUE, "Drugs properties"))</f>
        <v>9</v>
      </c>
    </row>
    <row r="474" spans="1:53" s="1" customFormat="1" ht="60" x14ac:dyDescent="0.25">
      <c r="A474" s="15">
        <v>472</v>
      </c>
      <c r="B474" s="89" t="s">
        <v>2308</v>
      </c>
      <c r="C474" s="32">
        <v>11227957</v>
      </c>
      <c r="D474" s="34" t="s">
        <v>1758</v>
      </c>
      <c r="E474" s="90">
        <v>200</v>
      </c>
      <c r="F474" s="90"/>
      <c r="G474" s="90"/>
      <c r="H474" s="90" t="s">
        <v>2309</v>
      </c>
      <c r="I474" s="90" t="s">
        <v>3387</v>
      </c>
      <c r="J474" s="90"/>
      <c r="K474" s="90"/>
      <c r="L474" s="90"/>
      <c r="M474" s="35"/>
      <c r="N474" s="43">
        <v>68</v>
      </c>
      <c r="O474" s="91" t="s">
        <v>96</v>
      </c>
      <c r="P474" s="44" t="s">
        <v>2310</v>
      </c>
      <c r="Q474" s="49"/>
      <c r="R474" s="92"/>
      <c r="S474" s="92"/>
      <c r="T474" s="50"/>
      <c r="U474" s="55"/>
      <c r="V474" s="93"/>
      <c r="W474" s="56">
        <v>560</v>
      </c>
      <c r="X474" s="61"/>
      <c r="Y474" s="74"/>
      <c r="Z474" s="74">
        <v>1013</v>
      </c>
      <c r="AA474" s="74" t="s">
        <v>2311</v>
      </c>
      <c r="AB474" s="74"/>
      <c r="AC474" s="74">
        <v>3.2</v>
      </c>
      <c r="AD474" s="74"/>
      <c r="AE474" s="74"/>
      <c r="AF474" s="74"/>
      <c r="AG474" s="74"/>
      <c r="AH474" s="74"/>
      <c r="AI474" s="74"/>
      <c r="AJ474" s="62"/>
      <c r="AK474" s="67"/>
      <c r="AL474" s="94"/>
      <c r="AM474" s="95" t="s">
        <v>2312</v>
      </c>
      <c r="AN474" s="68"/>
      <c r="AO474" s="72" t="s">
        <v>2313</v>
      </c>
      <c r="AP474" s="98" t="str" cm="1">
        <f t="array" aca="1" ref="AP474" ca="1">INDIRECT(ADDRESS(CELL("row", INDEX('Drugs properties'!$A:$A, MATCH($D474, 'Drugs properties'!$A:$A, 0), 0)), 2, 4, TRUE, "Drugs properties"))</f>
        <v>C1CCNC(C1)CNC(=O)C2=C(C=CC(=C2)OCC(F)(F)F)OCC(F)(F)F</v>
      </c>
      <c r="AQ474" s="98" cm="1">
        <f t="array" aca="1" ref="AQ474" ca="1">INDIRECT(ADDRESS(CELL("row", INDEX('Drugs properties'!$A:$A, MATCH($D474, 'Drugs properties'!$A:$A, 0), 0)), 3, 4, TRUE, "Drugs properties"))</f>
        <v>414.34</v>
      </c>
      <c r="AR474" s="98" cm="1">
        <f t="array" aca="1" ref="AR474" ca="1">INDIRECT(ADDRESS(CELL("row", INDEX('Drugs properties'!$A:$A, MATCH($D474, 'Drugs properties'!$A:$A, 0), 0)), 4, 4, TRUE, "Drugs properties"))</f>
        <v>59.59</v>
      </c>
      <c r="AS474" s="98" cm="1">
        <f t="array" aca="1" ref="AS474" ca="1">INDIRECT(ADDRESS(CELL("row", INDEX('Drugs properties'!$A:$A, MATCH($D474, 'Drugs properties'!$A:$A, 0), 0)), 5, 4, TRUE, "Drugs properties"))</f>
        <v>3.69</v>
      </c>
      <c r="AT474" s="98" cm="1">
        <f t="array" aca="1" ref="AT474" ca="1">INDIRECT(ADDRESS(CELL("row", INDEX('Drugs properties'!$A:$A, MATCH($D474, 'Drugs properties'!$A:$A, 0), 0)), 6, 4, TRUE, "Drugs properties"))</f>
        <v>10</v>
      </c>
      <c r="AU474" s="98" cm="1">
        <f t="array" aca="1" ref="AU474" ca="1">INDIRECT(ADDRESS(CELL("row", INDEX('Drugs properties'!$A:$A, MATCH($D474, 'Drugs properties'!$A:$A, 0), 0)), 7, 4, TRUE, "Drugs properties"))</f>
        <v>2</v>
      </c>
      <c r="AV474" s="98" cm="1">
        <f t="array" aca="1" ref="AV474" ca="1">INDIRECT(ADDRESS(CELL("row", INDEX('Drugs properties'!$A:$A, MATCH($D474, 'Drugs properties'!$A:$A, 0), 0)), 8, 4, TRUE, "Drugs properties"))</f>
        <v>10</v>
      </c>
      <c r="AW474" s="98" cm="1">
        <f t="array" aca="1" ref="AW474" ca="1">INDIRECT(ADDRESS(CELL("row", INDEX('Drugs properties'!$A:$A, MATCH($D474, 'Drugs properties'!$A:$A, 0), 0)), 9, 4, TRUE, "Drugs properties"))</f>
        <v>28</v>
      </c>
      <c r="AX474" s="105" cm="1">
        <f t="array" aca="1" ref="AX474" ca="1">INDIRECT(ADDRESS(CELL("row", INDEX('Drugs properties'!$A:$A, MATCH($D474, 'Drugs properties'!$A:$A, 0), 0)), 11, 4, TRUE, "Drugs properties"))</f>
        <v>5635</v>
      </c>
      <c r="AY474" s="102" cm="1">
        <f t="array" aca="1" ref="AY474" ca="1">INDIRECT(ADDRESS(CELL("row", INDEX('Drugs properties'!$A:$A, MATCH($D474, 'Drugs properties'!$A:$A, 0), 0)), 12, 4, TRUE, "Drugs properties"))</f>
        <v>2579</v>
      </c>
      <c r="AZ474" s="102" cm="1">
        <f t="array" aca="1" ref="AZ474" ca="1">INDIRECT(ADDRESS(CELL("row", INDEX('Drugs properties'!$A:$A, MATCH($D474, 'Drugs properties'!$A:$A, 0), 0)), 13, 4, TRUE, "Drugs properties"))</f>
        <v>121</v>
      </c>
      <c r="BA474" s="109" cm="1">
        <f t="array" aca="1" ref="BA474" ca="1">INDIRECT(ADDRESS(CELL("row", INDEX('Drugs properties'!$A:$A, MATCH($D474, 'Drugs properties'!$A:$A, 0), 0)), 14, 4, TRUE, "Drugs properties"))</f>
        <v>9</v>
      </c>
    </row>
    <row r="475" spans="1:53" s="1" customFormat="1" ht="90" x14ac:dyDescent="0.25">
      <c r="A475" s="15">
        <v>473</v>
      </c>
      <c r="B475" s="89" t="s">
        <v>2314</v>
      </c>
      <c r="C475" s="32">
        <v>17056139</v>
      </c>
      <c r="D475" s="34" t="s">
        <v>1758</v>
      </c>
      <c r="E475" s="90">
        <v>200</v>
      </c>
      <c r="F475" s="90" t="s">
        <v>2083</v>
      </c>
      <c r="G475" s="90"/>
      <c r="H475" s="90" t="s">
        <v>2316</v>
      </c>
      <c r="I475" s="90">
        <v>100</v>
      </c>
      <c r="J475" s="90" t="s">
        <v>2317</v>
      </c>
      <c r="K475" s="90"/>
      <c r="L475" s="90"/>
      <c r="M475" s="35"/>
      <c r="N475" s="43">
        <v>77</v>
      </c>
      <c r="O475" s="91" t="s">
        <v>100</v>
      </c>
      <c r="P475" s="44" t="s">
        <v>2315</v>
      </c>
      <c r="Q475" s="49"/>
      <c r="R475" s="92"/>
      <c r="S475" s="92"/>
      <c r="T475" s="50"/>
      <c r="U475" s="55"/>
      <c r="V475" s="93"/>
      <c r="W475" s="56">
        <v>670</v>
      </c>
      <c r="X475" s="61"/>
      <c r="Y475" s="74"/>
      <c r="Z475" s="74"/>
      <c r="AA475" s="74"/>
      <c r="AB475" s="74"/>
      <c r="AC475" s="74"/>
      <c r="AD475" s="74"/>
      <c r="AE475" s="74"/>
      <c r="AF475" s="74"/>
      <c r="AG475" s="74"/>
      <c r="AH475" s="74"/>
      <c r="AI475" s="74"/>
      <c r="AJ475" s="62">
        <v>2.1</v>
      </c>
      <c r="AK475" s="67" t="s">
        <v>3485</v>
      </c>
      <c r="AL475" s="94"/>
      <c r="AM475" s="94"/>
      <c r="AN475" s="68" t="s">
        <v>3483</v>
      </c>
      <c r="AO475" s="72" t="s">
        <v>3484</v>
      </c>
      <c r="AP475" s="98" t="str" cm="1">
        <f t="array" aca="1" ref="AP475" ca="1">INDIRECT(ADDRESS(CELL("row", INDEX('Drugs properties'!$A:$A, MATCH($D475, 'Drugs properties'!$A:$A, 0), 0)), 2, 4, TRUE, "Drugs properties"))</f>
        <v>C1CCNC(C1)CNC(=O)C2=C(C=CC(=C2)OCC(F)(F)F)OCC(F)(F)F</v>
      </c>
      <c r="AQ475" s="98" cm="1">
        <f t="array" aca="1" ref="AQ475" ca="1">INDIRECT(ADDRESS(CELL("row", INDEX('Drugs properties'!$A:$A, MATCH($D475, 'Drugs properties'!$A:$A, 0), 0)), 3, 4, TRUE, "Drugs properties"))</f>
        <v>414.34</v>
      </c>
      <c r="AR475" s="98" cm="1">
        <f t="array" aca="1" ref="AR475" ca="1">INDIRECT(ADDRESS(CELL("row", INDEX('Drugs properties'!$A:$A, MATCH($D475, 'Drugs properties'!$A:$A, 0), 0)), 4, 4, TRUE, "Drugs properties"))</f>
        <v>59.59</v>
      </c>
      <c r="AS475" s="98" cm="1">
        <f t="array" aca="1" ref="AS475" ca="1">INDIRECT(ADDRESS(CELL("row", INDEX('Drugs properties'!$A:$A, MATCH($D475, 'Drugs properties'!$A:$A, 0), 0)), 5, 4, TRUE, "Drugs properties"))</f>
        <v>3.69</v>
      </c>
      <c r="AT475" s="98" cm="1">
        <f t="array" aca="1" ref="AT475" ca="1">INDIRECT(ADDRESS(CELL("row", INDEX('Drugs properties'!$A:$A, MATCH($D475, 'Drugs properties'!$A:$A, 0), 0)), 6, 4, TRUE, "Drugs properties"))</f>
        <v>10</v>
      </c>
      <c r="AU475" s="98" cm="1">
        <f t="array" aca="1" ref="AU475" ca="1">INDIRECT(ADDRESS(CELL("row", INDEX('Drugs properties'!$A:$A, MATCH($D475, 'Drugs properties'!$A:$A, 0), 0)), 7, 4, TRUE, "Drugs properties"))</f>
        <v>2</v>
      </c>
      <c r="AV475" s="98" cm="1">
        <f t="array" aca="1" ref="AV475" ca="1">INDIRECT(ADDRESS(CELL("row", INDEX('Drugs properties'!$A:$A, MATCH($D475, 'Drugs properties'!$A:$A, 0), 0)), 8, 4, TRUE, "Drugs properties"))</f>
        <v>10</v>
      </c>
      <c r="AW475" s="98" cm="1">
        <f t="array" aca="1" ref="AW475" ca="1">INDIRECT(ADDRESS(CELL("row", INDEX('Drugs properties'!$A:$A, MATCH($D475, 'Drugs properties'!$A:$A, 0), 0)), 9, 4, TRUE, "Drugs properties"))</f>
        <v>28</v>
      </c>
      <c r="AX475" s="105" cm="1">
        <f t="array" aca="1" ref="AX475" ca="1">INDIRECT(ADDRESS(CELL("row", INDEX('Drugs properties'!$A:$A, MATCH($D475, 'Drugs properties'!$A:$A, 0), 0)), 11, 4, TRUE, "Drugs properties"))</f>
        <v>5635</v>
      </c>
      <c r="AY475" s="102" cm="1">
        <f t="array" aca="1" ref="AY475" ca="1">INDIRECT(ADDRESS(CELL("row", INDEX('Drugs properties'!$A:$A, MATCH($D475, 'Drugs properties'!$A:$A, 0), 0)), 12, 4, TRUE, "Drugs properties"))</f>
        <v>2579</v>
      </c>
      <c r="AZ475" s="102" cm="1">
        <f t="array" aca="1" ref="AZ475" ca="1">INDIRECT(ADDRESS(CELL("row", INDEX('Drugs properties'!$A:$A, MATCH($D475, 'Drugs properties'!$A:$A, 0), 0)), 13, 4, TRUE, "Drugs properties"))</f>
        <v>121</v>
      </c>
      <c r="BA475" s="109" cm="1">
        <f t="array" aca="1" ref="BA475" ca="1">INDIRECT(ADDRESS(CELL("row", INDEX('Drugs properties'!$A:$A, MATCH($D475, 'Drugs properties'!$A:$A, 0), 0)), 14, 4, TRUE, "Drugs properties"))</f>
        <v>9</v>
      </c>
    </row>
    <row r="476" spans="1:53" s="1" customFormat="1" ht="60" x14ac:dyDescent="0.25">
      <c r="A476" s="15">
        <v>474</v>
      </c>
      <c r="B476" s="89" t="s">
        <v>2318</v>
      </c>
      <c r="C476" s="32">
        <v>21029131</v>
      </c>
      <c r="D476" s="34" t="s">
        <v>1758</v>
      </c>
      <c r="E476" s="90">
        <v>200</v>
      </c>
      <c r="F476" s="90"/>
      <c r="G476" s="90"/>
      <c r="H476" s="90" t="s">
        <v>53</v>
      </c>
      <c r="I476" s="90"/>
      <c r="J476" s="90"/>
      <c r="K476" s="90"/>
      <c r="L476" s="90"/>
      <c r="M476" s="35"/>
      <c r="N476" s="43">
        <v>69</v>
      </c>
      <c r="O476" s="91" t="s">
        <v>100</v>
      </c>
      <c r="P476" s="44"/>
      <c r="Q476" s="49"/>
      <c r="R476" s="92"/>
      <c r="S476" s="92"/>
      <c r="T476" s="50"/>
      <c r="U476" s="55" t="s">
        <v>1492</v>
      </c>
      <c r="V476" s="93"/>
      <c r="W476" s="56">
        <v>650</v>
      </c>
      <c r="X476" s="61"/>
      <c r="Y476" s="74"/>
      <c r="Z476" s="74"/>
      <c r="AA476" s="74"/>
      <c r="AB476" s="74"/>
      <c r="AC476" s="74"/>
      <c r="AD476" s="74"/>
      <c r="AE476" s="74"/>
      <c r="AF476" s="74"/>
      <c r="AG476" s="74"/>
      <c r="AH476" s="74"/>
      <c r="AI476" s="74"/>
      <c r="AJ476" s="62"/>
      <c r="AK476" s="67" t="s">
        <v>2319</v>
      </c>
      <c r="AL476" s="94"/>
      <c r="AM476" s="94"/>
      <c r="AN476" s="68"/>
      <c r="AO476" s="72"/>
      <c r="AP476" s="100" t="str" cm="1">
        <f t="array" aca="1" ref="AP476" ca="1">INDIRECT(ADDRESS(CELL("row", INDEX('Drugs properties'!$A:$A, MATCH($D476, 'Drugs properties'!$A:$A, 0), 0)), 2, 4, TRUE, "Drugs properties"))</f>
        <v>C1CCNC(C1)CNC(=O)C2=C(C=CC(=C2)OCC(F)(F)F)OCC(F)(F)F</v>
      </c>
      <c r="AQ476" s="98" cm="1">
        <f t="array" aca="1" ref="AQ476" ca="1">INDIRECT(ADDRESS(CELL("row", INDEX('Drugs properties'!$A:$A, MATCH($D476, 'Drugs properties'!$A:$A, 0), 0)), 3, 4, TRUE, "Drugs properties"))</f>
        <v>414.34</v>
      </c>
      <c r="AR476" s="98" cm="1">
        <f t="array" aca="1" ref="AR476" ca="1">INDIRECT(ADDRESS(CELL("row", INDEX('Drugs properties'!$A:$A, MATCH($D476, 'Drugs properties'!$A:$A, 0), 0)), 4, 4, TRUE, "Drugs properties"))</f>
        <v>59.59</v>
      </c>
      <c r="AS476" s="98" cm="1">
        <f t="array" aca="1" ref="AS476" ca="1">INDIRECT(ADDRESS(CELL("row", INDEX('Drugs properties'!$A:$A, MATCH($D476, 'Drugs properties'!$A:$A, 0), 0)), 5, 4, TRUE, "Drugs properties"))</f>
        <v>3.69</v>
      </c>
      <c r="AT476" s="98" cm="1">
        <f t="array" aca="1" ref="AT476" ca="1">INDIRECT(ADDRESS(CELL("row", INDEX('Drugs properties'!$A:$A, MATCH($D476, 'Drugs properties'!$A:$A, 0), 0)), 6, 4, TRUE, "Drugs properties"))</f>
        <v>10</v>
      </c>
      <c r="AU476" s="98" cm="1">
        <f t="array" aca="1" ref="AU476" ca="1">INDIRECT(ADDRESS(CELL("row", INDEX('Drugs properties'!$A:$A, MATCH($D476, 'Drugs properties'!$A:$A, 0), 0)), 7, 4, TRUE, "Drugs properties"))</f>
        <v>2</v>
      </c>
      <c r="AV476" s="98" cm="1">
        <f t="array" aca="1" ref="AV476" ca="1">INDIRECT(ADDRESS(CELL("row", INDEX('Drugs properties'!$A:$A, MATCH($D476, 'Drugs properties'!$A:$A, 0), 0)), 8, 4, TRUE, "Drugs properties"))</f>
        <v>10</v>
      </c>
      <c r="AW476" s="98" cm="1">
        <f t="array" aca="1" ref="AW476" ca="1">INDIRECT(ADDRESS(CELL("row", INDEX('Drugs properties'!$A:$A, MATCH($D476, 'Drugs properties'!$A:$A, 0), 0)), 9, 4, TRUE, "Drugs properties"))</f>
        <v>28</v>
      </c>
      <c r="AX476" s="105" cm="1">
        <f t="array" aca="1" ref="AX476" ca="1">INDIRECT(ADDRESS(CELL("row", INDEX('Drugs properties'!$A:$A, MATCH($D476, 'Drugs properties'!$A:$A, 0), 0)), 11, 4, TRUE, "Drugs properties"))</f>
        <v>5635</v>
      </c>
      <c r="AY476" s="102" cm="1">
        <f t="array" aca="1" ref="AY476" ca="1">INDIRECT(ADDRESS(CELL("row", INDEX('Drugs properties'!$A:$A, MATCH($D476, 'Drugs properties'!$A:$A, 0), 0)), 12, 4, TRUE, "Drugs properties"))</f>
        <v>2579</v>
      </c>
      <c r="AZ476" s="102" cm="1">
        <f t="array" aca="1" ref="AZ476" ca="1">INDIRECT(ADDRESS(CELL("row", INDEX('Drugs properties'!$A:$A, MATCH($D476, 'Drugs properties'!$A:$A, 0), 0)), 13, 4, TRUE, "Drugs properties"))</f>
        <v>121</v>
      </c>
      <c r="BA476" s="109" cm="1">
        <f t="array" aca="1" ref="BA476" ca="1">INDIRECT(ADDRESS(CELL("row", INDEX('Drugs properties'!$A:$A, MATCH($D476, 'Drugs properties'!$A:$A, 0), 0)), 14, 4, TRUE, "Drugs properties"))</f>
        <v>9</v>
      </c>
    </row>
    <row r="477" spans="1:53" s="1" customFormat="1" ht="270" x14ac:dyDescent="0.25">
      <c r="A477" s="15">
        <v>475</v>
      </c>
      <c r="B477" s="89" t="s">
        <v>2321</v>
      </c>
      <c r="C477" s="32">
        <v>26934023</v>
      </c>
      <c r="D477" s="34" t="s">
        <v>2325</v>
      </c>
      <c r="E477" s="90"/>
      <c r="F477" s="90"/>
      <c r="G477" s="90"/>
      <c r="H477" s="90" t="s">
        <v>2322</v>
      </c>
      <c r="I477" s="90"/>
      <c r="J477" s="90"/>
      <c r="K477" s="90"/>
      <c r="L477" s="90"/>
      <c r="M477" s="35"/>
      <c r="N477" s="43">
        <v>84</v>
      </c>
      <c r="O477" s="91" t="s">
        <v>100</v>
      </c>
      <c r="P477" s="44" t="s">
        <v>2326</v>
      </c>
      <c r="Q477" s="49"/>
      <c r="R477" s="92"/>
      <c r="S477" s="92"/>
      <c r="T477" s="50"/>
      <c r="U477" s="55"/>
      <c r="V477" s="93"/>
      <c r="W477" s="56">
        <v>558</v>
      </c>
      <c r="X477" s="61"/>
      <c r="Y477" s="74"/>
      <c r="Z477" s="74"/>
      <c r="AA477" s="74"/>
      <c r="AB477" s="74"/>
      <c r="AC477" s="74">
        <v>3.4</v>
      </c>
      <c r="AD477" s="74">
        <v>0.68710000000000004</v>
      </c>
      <c r="AE477" s="74"/>
      <c r="AF477" s="74"/>
      <c r="AG477" s="74"/>
      <c r="AH477" s="74"/>
      <c r="AI477" s="74"/>
      <c r="AJ477" s="62"/>
      <c r="AK477" s="67" t="s">
        <v>2323</v>
      </c>
      <c r="AL477" s="94"/>
      <c r="AM477" s="94"/>
      <c r="AN477" s="68" t="s">
        <v>2324</v>
      </c>
      <c r="AO477" s="72"/>
      <c r="AP477" s="98" t="str" cm="1">
        <f t="array" aca="1" ref="AP477" ca="1">INDIRECT(ADDRESS(CELL("row", INDEX('Drugs properties'!$A:$A, MATCH($D477, 'Drugs properties'!$A:$A, 0), 0)), 2, 4, TRUE, "Drugs properties"))</f>
        <v>C1CN2CCC1C(C2)OC(=O)N3CCC4=CC=CC=C4C3C5=CC=CC=C5</v>
      </c>
      <c r="AQ477" s="98" cm="1">
        <f t="array" aca="1" ref="AQ477" ca="1">INDIRECT(ADDRESS(CELL("row", INDEX('Drugs properties'!$A:$A, MATCH($D477, 'Drugs properties'!$A:$A, 0), 0)), 3, 4, TRUE, "Drugs properties"))</f>
        <v>362.46</v>
      </c>
      <c r="AR477" s="98" cm="1">
        <f t="array" aca="1" ref="AR477" ca="1">INDIRECT(ADDRESS(CELL("row", INDEX('Drugs properties'!$A:$A, MATCH($D477, 'Drugs properties'!$A:$A, 0), 0)), 4, 4, TRUE, "Drugs properties"))</f>
        <v>32.78</v>
      </c>
      <c r="AS477" s="98" cm="1">
        <f t="array" aca="1" ref="AS477" ca="1">INDIRECT(ADDRESS(CELL("row", INDEX('Drugs properties'!$A:$A, MATCH($D477, 'Drugs properties'!$A:$A, 0), 0)), 5, 4, TRUE, "Drugs properties"))</f>
        <v>3.39</v>
      </c>
      <c r="AT477" s="98" cm="1">
        <f t="array" aca="1" ref="AT477" ca="1">INDIRECT(ADDRESS(CELL("row", INDEX('Drugs properties'!$A:$A, MATCH($D477, 'Drugs properties'!$A:$A, 0), 0)), 6, 4, TRUE, "Drugs properties"))</f>
        <v>3</v>
      </c>
      <c r="AU477" s="98" cm="1">
        <f t="array" aca="1" ref="AU477" ca="1">INDIRECT(ADDRESS(CELL("row", INDEX('Drugs properties'!$A:$A, MATCH($D477, 'Drugs properties'!$A:$A, 0), 0)), 7, 4, TRUE, "Drugs properties"))</f>
        <v>0</v>
      </c>
      <c r="AV477" s="98" cm="1">
        <f t="array" aca="1" ref="AV477" ca="1">INDIRECT(ADDRESS(CELL("row", INDEX('Drugs properties'!$A:$A, MATCH($D477, 'Drugs properties'!$A:$A, 0), 0)), 8, 4, TRUE, "Drugs properties"))</f>
        <v>4</v>
      </c>
      <c r="AW477" s="98" cm="1">
        <f t="array" aca="1" ref="AW477" ca="1">INDIRECT(ADDRESS(CELL("row", INDEX('Drugs properties'!$A:$A, MATCH($D477, 'Drugs properties'!$A:$A, 0), 0)), 9, 4, TRUE, "Drugs properties"))</f>
        <v>27</v>
      </c>
      <c r="AX477" s="105" cm="1">
        <f t="array" aca="1" ref="AX477" ca="1">INDIRECT(ADDRESS(CELL("row", INDEX('Drugs properties'!$A:$A, MATCH($D477, 'Drugs properties'!$A:$A, 0), 0)), 11, 4, TRUE, "Drugs properties"))</f>
        <v>13118</v>
      </c>
      <c r="AY477" s="102" cm="1">
        <f t="array" aca="1" ref="AY477" ca="1">INDIRECT(ADDRESS(CELL("row", INDEX('Drugs properties'!$A:$A, MATCH($D477, 'Drugs properties'!$A:$A, 0), 0)), 12, 4, TRUE, "Drugs properties"))</f>
        <v>494</v>
      </c>
      <c r="AZ477" s="102" cm="1">
        <f t="array" aca="1" ref="AZ477" ca="1">INDIRECT(ADDRESS(CELL("row", INDEX('Drugs properties'!$A:$A, MATCH($D477, 'Drugs properties'!$A:$A, 0), 0)), 13, 4, TRUE, "Drugs properties"))</f>
        <v>30</v>
      </c>
      <c r="BA477" s="109" cm="1">
        <f t="array" aca="1" ref="BA477" ca="1">INDIRECT(ADDRESS(CELL("row", INDEX('Drugs properties'!$A:$A, MATCH($D477, 'Drugs properties'!$A:$A, 0), 0)), 14, 4, TRUE, "Drugs properties"))</f>
        <v>0</v>
      </c>
    </row>
    <row r="478" spans="1:53" s="1" customFormat="1" ht="180" x14ac:dyDescent="0.25">
      <c r="A478" s="15">
        <v>476</v>
      </c>
      <c r="B478" s="89" t="s">
        <v>2321</v>
      </c>
      <c r="C478" s="32">
        <v>26934023</v>
      </c>
      <c r="D478" s="34" t="s">
        <v>69</v>
      </c>
      <c r="E478" s="90"/>
      <c r="F478" s="90"/>
      <c r="G478" s="90"/>
      <c r="H478" s="90" t="s">
        <v>2328</v>
      </c>
      <c r="I478" s="90"/>
      <c r="J478" s="90"/>
      <c r="K478" s="90"/>
      <c r="L478" s="90"/>
      <c r="M478" s="35"/>
      <c r="N478" s="43">
        <v>85</v>
      </c>
      <c r="O478" s="91" t="s">
        <v>100</v>
      </c>
      <c r="P478" s="44" t="s">
        <v>2327</v>
      </c>
      <c r="Q478" s="49"/>
      <c r="R478" s="92"/>
      <c r="S478" s="92"/>
      <c r="T478" s="50"/>
      <c r="U478" s="55" t="s">
        <v>323</v>
      </c>
      <c r="V478" s="93"/>
      <c r="W478" s="56">
        <v>475</v>
      </c>
      <c r="X478" s="61"/>
      <c r="Y478" s="74"/>
      <c r="Z478" s="74"/>
      <c r="AA478" s="74"/>
      <c r="AB478" s="74"/>
      <c r="AC478" s="74">
        <v>3.3</v>
      </c>
      <c r="AD478" s="74">
        <v>0.61719999999999997</v>
      </c>
      <c r="AE478" s="74"/>
      <c r="AF478" s="74"/>
      <c r="AG478" s="74"/>
      <c r="AH478" s="74"/>
      <c r="AI478" s="74"/>
      <c r="AJ478" s="62"/>
      <c r="AK478" s="67" t="s">
        <v>2329</v>
      </c>
      <c r="AL478" s="94"/>
      <c r="AM478" s="94"/>
      <c r="AN478" s="68"/>
      <c r="AO478" s="72"/>
      <c r="AP478" s="98" t="str" cm="1">
        <f t="array" aca="1" ref="AP478" ca="1">INDIRECT(ADDRESS(CELL("row", INDEX('Drugs properties'!$A:$A, MATCH($D478, 'Drugs properties'!$A:$A, 0), 0)), 2, 4, TRUE, "Drugs properties"))</f>
        <v>CCCCC1=C(C2=CC=CC=C2O1)C(=O)C3=CC(=C(C(=C3)I)OCCN(CC)CC)I</v>
      </c>
      <c r="AQ478" s="98" cm="1">
        <f t="array" aca="1" ref="AQ478" ca="1">INDIRECT(ADDRESS(CELL("row", INDEX('Drugs properties'!$A:$A, MATCH($D478, 'Drugs properties'!$A:$A, 0), 0)), 3, 4, TRUE, "Drugs properties"))</f>
        <v>645.30999999999995</v>
      </c>
      <c r="AR478" s="98" cm="1">
        <f t="array" aca="1" ref="AR478" ca="1">INDIRECT(ADDRESS(CELL("row", INDEX('Drugs properties'!$A:$A, MATCH($D478, 'Drugs properties'!$A:$A, 0), 0)), 4, 4, TRUE, "Drugs properties"))</f>
        <v>42.68</v>
      </c>
      <c r="AS478" s="98" cm="1">
        <f t="array" aca="1" ref="AS478" ca="1">INDIRECT(ADDRESS(CELL("row", INDEX('Drugs properties'!$A:$A, MATCH($D478, 'Drugs properties'!$A:$A, 0), 0)), 5, 4, TRUE, "Drugs properties"))</f>
        <v>6.49</v>
      </c>
      <c r="AT478" s="98" cm="1">
        <f t="array" aca="1" ref="AT478" ca="1">INDIRECT(ADDRESS(CELL("row", INDEX('Drugs properties'!$A:$A, MATCH($D478, 'Drugs properties'!$A:$A, 0), 0)), 6, 4, TRUE, "Drugs properties"))</f>
        <v>4</v>
      </c>
      <c r="AU478" s="98" cm="1">
        <f t="array" aca="1" ref="AU478" ca="1">INDIRECT(ADDRESS(CELL("row", INDEX('Drugs properties'!$A:$A, MATCH($D478, 'Drugs properties'!$A:$A, 0), 0)), 7, 4, TRUE, "Drugs properties"))</f>
        <v>0</v>
      </c>
      <c r="AV478" s="98" cm="1">
        <f t="array" aca="1" ref="AV478" ca="1">INDIRECT(ADDRESS(CELL("row", INDEX('Drugs properties'!$A:$A, MATCH($D478, 'Drugs properties'!$A:$A, 0), 0)), 8, 4, TRUE, "Drugs properties"))</f>
        <v>11</v>
      </c>
      <c r="AW478" s="98" cm="1">
        <f t="array" aca="1" ref="AW478" ca="1">INDIRECT(ADDRESS(CELL("row", INDEX('Drugs properties'!$A:$A, MATCH($D478, 'Drugs properties'!$A:$A, 0), 0)), 9, 4, TRUE, "Drugs properties"))</f>
        <v>31</v>
      </c>
      <c r="AX478" s="105" cm="1">
        <f t="array" aca="1" ref="AX478" ca="1">INDIRECT(ADDRESS(CELL("row", INDEX('Drugs properties'!$A:$A, MATCH($D478, 'Drugs properties'!$A:$A, 0), 0)), 11, 4, TRUE, "Drugs properties"))</f>
        <v>33532</v>
      </c>
      <c r="AY478" s="102" cm="1">
        <f t="array" aca="1" ref="AY478" ca="1">INDIRECT(ADDRESS(CELL("row", INDEX('Drugs properties'!$A:$A, MATCH($D478, 'Drugs properties'!$A:$A, 0), 0)), 12, 4, TRUE, "Drugs properties"))</f>
        <v>9543</v>
      </c>
      <c r="AZ478" s="102" cm="1">
        <f t="array" aca="1" ref="AZ478" ca="1">INDIRECT(ADDRESS(CELL("row", INDEX('Drugs properties'!$A:$A, MATCH($D478, 'Drugs properties'!$A:$A, 0), 0)), 13, 4, TRUE, "Drugs properties"))</f>
        <v>845</v>
      </c>
      <c r="BA478" s="109" cm="1">
        <f t="array" aca="1" ref="BA478" ca="1">INDIRECT(ADDRESS(CELL("row", INDEX('Drugs properties'!$A:$A, MATCH($D478, 'Drugs properties'!$A:$A, 0), 0)), 14, 4, TRUE, "Drugs properties"))</f>
        <v>56</v>
      </c>
    </row>
    <row r="479" spans="1:53" s="1" customFormat="1" ht="315" x14ac:dyDescent="0.25">
      <c r="A479" s="15">
        <v>477</v>
      </c>
      <c r="B479" s="89" t="s">
        <v>2321</v>
      </c>
      <c r="C479" s="32">
        <v>26934023</v>
      </c>
      <c r="D479" s="34" t="s">
        <v>74</v>
      </c>
      <c r="E479" s="90"/>
      <c r="F479" s="90"/>
      <c r="G479" s="90"/>
      <c r="H479" s="90" t="s">
        <v>2332</v>
      </c>
      <c r="I479" s="90"/>
      <c r="J479" s="90"/>
      <c r="K479" s="90"/>
      <c r="L479" s="90"/>
      <c r="M479" s="35"/>
      <c r="N479" s="43">
        <v>74</v>
      </c>
      <c r="O479" s="91" t="s">
        <v>100</v>
      </c>
      <c r="P479" s="44" t="s">
        <v>2330</v>
      </c>
      <c r="Q479" s="49"/>
      <c r="R479" s="92"/>
      <c r="S479" s="92"/>
      <c r="T479" s="50"/>
      <c r="U479" s="55"/>
      <c r="V479" s="93"/>
      <c r="W479" s="56">
        <v>565</v>
      </c>
      <c r="X479" s="61"/>
      <c r="Y479" s="74"/>
      <c r="Z479" s="74"/>
      <c r="AA479" s="74"/>
      <c r="AB479" s="74"/>
      <c r="AC479" s="74">
        <v>3.6</v>
      </c>
      <c r="AD479" s="74">
        <v>0.55130000000000001</v>
      </c>
      <c r="AE479" s="74">
        <v>8.5</v>
      </c>
      <c r="AF479" s="74"/>
      <c r="AG479" s="74"/>
      <c r="AH479" s="74"/>
      <c r="AI479" s="74"/>
      <c r="AJ479" s="62"/>
      <c r="AK479" s="67" t="s">
        <v>2331</v>
      </c>
      <c r="AL479" s="94"/>
      <c r="AM479" s="94"/>
      <c r="AN479" s="68"/>
      <c r="AO479" s="72"/>
      <c r="AP479" s="98" t="str" cm="1">
        <f t="array" aca="1" ref="AP479" ca="1">INDIRECT(ADDRESS(CELL("row", INDEX('Drugs properties'!$A:$A, MATCH($D479, 'Drugs properties'!$A:$A, 0), 0)), 2, 4, TRUE, "Drugs properties"))</f>
        <v>CCN1CCCC1CNC(=O)C2=C(C=CC(=C2)S(=O)(=O)N)OC</v>
      </c>
      <c r="AQ479" s="98" cm="1">
        <f t="array" aca="1" ref="AQ479" ca="1">INDIRECT(ADDRESS(CELL("row", INDEX('Drugs properties'!$A:$A, MATCH($D479, 'Drugs properties'!$A:$A, 0), 0)), 3, 4, TRUE, "Drugs properties"))</f>
        <v>341.43</v>
      </c>
      <c r="AR479" s="98" cm="1">
        <f t="array" aca="1" ref="AR479" ca="1">INDIRECT(ADDRESS(CELL("row", INDEX('Drugs properties'!$A:$A, MATCH($D479, 'Drugs properties'!$A:$A, 0), 0)), 4, 4, TRUE, "Drugs properties"))</f>
        <v>110.11</v>
      </c>
      <c r="AS479" s="98" cm="1">
        <f t="array" aca="1" ref="AS479" ca="1">INDIRECT(ADDRESS(CELL("row", INDEX('Drugs properties'!$A:$A, MATCH($D479, 'Drugs properties'!$A:$A, 0), 0)), 5, 4, TRUE, "Drugs properties"))</f>
        <v>0.76</v>
      </c>
      <c r="AT479" s="98" cm="1">
        <f t="array" aca="1" ref="AT479" ca="1">INDIRECT(ADDRESS(CELL("row", INDEX('Drugs properties'!$A:$A, MATCH($D479, 'Drugs properties'!$A:$A, 0), 0)), 6, 4, TRUE, "Drugs properties"))</f>
        <v>6</v>
      </c>
      <c r="AU479" s="98" cm="1">
        <f t="array" aca="1" ref="AU479" ca="1">INDIRECT(ADDRESS(CELL("row", INDEX('Drugs properties'!$A:$A, MATCH($D479, 'Drugs properties'!$A:$A, 0), 0)), 7, 4, TRUE, "Drugs properties"))</f>
        <v>2</v>
      </c>
      <c r="AV479" s="98" cm="1">
        <f t="array" aca="1" ref="AV479" ca="1">INDIRECT(ADDRESS(CELL("row", INDEX('Drugs properties'!$A:$A, MATCH($D479, 'Drugs properties'!$A:$A, 0), 0)), 8, 4, TRUE, "Drugs properties"))</f>
        <v>7</v>
      </c>
      <c r="AW479" s="98" cm="1">
        <f t="array" aca="1" ref="AW479" ca="1">INDIRECT(ADDRESS(CELL("row", INDEX('Drugs properties'!$A:$A, MATCH($D479, 'Drugs properties'!$A:$A, 0), 0)), 9, 4, TRUE, "Drugs properties"))</f>
        <v>23</v>
      </c>
      <c r="AX479" s="105" cm="1">
        <f t="array" aca="1" ref="AX479" ca="1">INDIRECT(ADDRESS(CELL("row", INDEX('Drugs properties'!$A:$A, MATCH($D479, 'Drugs properties'!$A:$A, 0), 0)), 11, 4, TRUE, "Drugs properties"))</f>
        <v>1416</v>
      </c>
      <c r="AY479" s="102" cm="1">
        <f t="array" aca="1" ref="AY479" ca="1">INDIRECT(ADDRESS(CELL("row", INDEX('Drugs properties'!$A:$A, MATCH($D479, 'Drugs properties'!$A:$A, 0), 0)), 12, 4, TRUE, "Drugs properties"))</f>
        <v>223</v>
      </c>
      <c r="AZ479" s="102" cm="1">
        <f t="array" aca="1" ref="AZ479" ca="1">INDIRECT(ADDRESS(CELL("row", INDEX('Drugs properties'!$A:$A, MATCH($D479, 'Drugs properties'!$A:$A, 0), 0)), 13, 4, TRUE, "Drugs properties"))</f>
        <v>51</v>
      </c>
      <c r="BA479" s="109" cm="1">
        <f t="array" aca="1" ref="BA479" ca="1">INDIRECT(ADDRESS(CELL("row", INDEX('Drugs properties'!$A:$A, MATCH($D479, 'Drugs properties'!$A:$A, 0), 0)), 14, 4, TRUE, "Drugs properties"))</f>
        <v>3</v>
      </c>
    </row>
    <row r="480" spans="1:53" s="1" customFormat="1" ht="90" x14ac:dyDescent="0.25">
      <c r="A480" s="15">
        <v>478</v>
      </c>
      <c r="B480" s="15" t="s">
        <v>2333</v>
      </c>
      <c r="C480" s="32">
        <v>8173154</v>
      </c>
      <c r="D480" s="34" t="s">
        <v>164</v>
      </c>
      <c r="E480" s="16"/>
      <c r="F480" s="16"/>
      <c r="G480" s="16" t="s">
        <v>1925</v>
      </c>
      <c r="H480" s="16" t="s">
        <v>2337</v>
      </c>
      <c r="I480" s="16"/>
      <c r="J480" s="16"/>
      <c r="K480" s="16"/>
      <c r="L480" s="16"/>
      <c r="M480" s="35"/>
      <c r="N480" s="43">
        <v>53</v>
      </c>
      <c r="O480" s="91" t="s">
        <v>100</v>
      </c>
      <c r="P480" s="44" t="s">
        <v>2334</v>
      </c>
      <c r="Q480" s="49" t="s">
        <v>2336</v>
      </c>
      <c r="R480" s="92">
        <v>94</v>
      </c>
      <c r="S480" s="92">
        <v>16</v>
      </c>
      <c r="T480" s="50" t="s">
        <v>2335</v>
      </c>
      <c r="U480" s="55"/>
      <c r="V480" s="93">
        <v>440</v>
      </c>
      <c r="W480" s="56">
        <v>587</v>
      </c>
      <c r="X480" s="61"/>
      <c r="Y480" s="74"/>
      <c r="Z480" s="74"/>
      <c r="AA480" s="74"/>
      <c r="AB480" s="74"/>
      <c r="AC480" s="74"/>
      <c r="AD480" s="74">
        <v>0.41</v>
      </c>
      <c r="AE480" s="74"/>
      <c r="AF480" s="74"/>
      <c r="AG480" s="74"/>
      <c r="AH480" s="74"/>
      <c r="AI480" s="74"/>
      <c r="AJ480" s="62"/>
      <c r="AK480" s="67" t="s">
        <v>2338</v>
      </c>
      <c r="AL480" s="94"/>
      <c r="AM480" s="94"/>
      <c r="AN480" s="68"/>
      <c r="AO480" s="72"/>
      <c r="AP480" s="98" t="str" cm="1">
        <f t="array" aca="1" ref="AP480" ca="1">INDIRECT(ADDRESS(CELL("row", INDEX('Drugs properties'!$A:$A, MATCH($D480, 'Drugs properties'!$A:$A, 0), 0)), 2, 4, TRUE, "Drugs properties"))</f>
        <v>C1=CC(=CC=C1C(=N)N)OCCCCCOC2=CC=C(C=C2)C(=N)N</v>
      </c>
      <c r="AQ480" s="98" cm="1">
        <f t="array" aca="1" ref="AQ480" ca="1">INDIRECT(ADDRESS(CELL("row", INDEX('Drugs properties'!$A:$A, MATCH($D480, 'Drugs properties'!$A:$A, 0), 0)), 3, 4, TRUE, "Drugs properties"))</f>
        <v>340.42</v>
      </c>
      <c r="AR480" s="98" cm="1">
        <f t="array" aca="1" ref="AR480" ca="1">INDIRECT(ADDRESS(CELL("row", INDEX('Drugs properties'!$A:$A, MATCH($D480, 'Drugs properties'!$A:$A, 0), 0)), 4, 4, TRUE, "Drugs properties"))</f>
        <v>118.2</v>
      </c>
      <c r="AS480" s="98" cm="1">
        <f t="array" aca="1" ref="AS480" ca="1">INDIRECT(ADDRESS(CELL("row", INDEX('Drugs properties'!$A:$A, MATCH($D480, 'Drugs properties'!$A:$A, 0), 0)), 5, 4, TRUE, "Drugs properties"))</f>
        <v>2.72</v>
      </c>
      <c r="AT480" s="98" cm="1">
        <f t="array" aca="1" ref="AT480" ca="1">INDIRECT(ADDRESS(CELL("row", INDEX('Drugs properties'!$A:$A, MATCH($D480, 'Drugs properties'!$A:$A, 0), 0)), 6, 4, TRUE, "Drugs properties"))</f>
        <v>4</v>
      </c>
      <c r="AU480" s="98" cm="1">
        <f t="array" aca="1" ref="AU480" ca="1">INDIRECT(ADDRESS(CELL("row", INDEX('Drugs properties'!$A:$A, MATCH($D480, 'Drugs properties'!$A:$A, 0), 0)), 7, 4, TRUE, "Drugs properties"))</f>
        <v>4</v>
      </c>
      <c r="AV480" s="98" cm="1">
        <f t="array" aca="1" ref="AV480" ca="1">INDIRECT(ADDRESS(CELL("row", INDEX('Drugs properties'!$A:$A, MATCH($D480, 'Drugs properties'!$A:$A, 0), 0)), 8, 4, TRUE, "Drugs properties"))</f>
        <v>10</v>
      </c>
      <c r="AW480" s="98" cm="1">
        <f t="array" aca="1" ref="AW480" ca="1">INDIRECT(ADDRESS(CELL("row", INDEX('Drugs properties'!$A:$A, MATCH($D480, 'Drugs properties'!$A:$A, 0), 0)), 9, 4, TRUE, "Drugs properties"))</f>
        <v>25</v>
      </c>
      <c r="AX480" s="105" cm="1">
        <f t="array" aca="1" ref="AX480" ca="1">INDIRECT(ADDRESS(CELL("row", INDEX('Drugs properties'!$A:$A, MATCH($D480, 'Drugs properties'!$A:$A, 0), 0)), 11, 4, TRUE, "Drugs properties"))</f>
        <v>1589</v>
      </c>
      <c r="AY480" s="102" cm="1">
        <f t="array" aca="1" ref="AY480" ca="1">INDIRECT(ADDRESS(CELL("row", INDEX('Drugs properties'!$A:$A, MATCH($D480, 'Drugs properties'!$A:$A, 0), 0)), 12, 4, TRUE, "Drugs properties"))</f>
        <v>168</v>
      </c>
      <c r="AZ480" s="102" cm="1">
        <f t="array" aca="1" ref="AZ480" ca="1">INDIRECT(ADDRESS(CELL("row", INDEX('Drugs properties'!$A:$A, MATCH($D480, 'Drugs properties'!$A:$A, 0), 0)), 13, 4, TRUE, "Drugs properties"))</f>
        <v>16</v>
      </c>
      <c r="BA480" s="109" cm="1">
        <f t="array" aca="1" ref="BA480" ca="1">INDIRECT(ADDRESS(CELL("row", INDEX('Drugs properties'!$A:$A, MATCH($D480, 'Drugs properties'!$A:$A, 0), 0)), 14, 4, TRUE, "Drugs properties"))</f>
        <v>6</v>
      </c>
    </row>
    <row r="481" spans="1:53" s="1" customFormat="1" ht="60" x14ac:dyDescent="0.25">
      <c r="A481" s="15">
        <v>479</v>
      </c>
      <c r="B481" s="15" t="s">
        <v>3458</v>
      </c>
      <c r="C481" s="32">
        <v>2220597</v>
      </c>
      <c r="D481" s="34" t="s">
        <v>164</v>
      </c>
      <c r="E481" s="16"/>
      <c r="F481" s="16"/>
      <c r="G481" s="16" t="s">
        <v>1925</v>
      </c>
      <c r="H481" s="16"/>
      <c r="I481" s="16"/>
      <c r="J481" s="16"/>
      <c r="K481" s="16"/>
      <c r="L481" s="16"/>
      <c r="M481" s="35"/>
      <c r="N481" s="43">
        <v>30</v>
      </c>
      <c r="O481" s="91"/>
      <c r="P481" s="44"/>
      <c r="Q481" s="49"/>
      <c r="R481" s="92"/>
      <c r="S481" s="92"/>
      <c r="T481" s="50"/>
      <c r="U481" s="55"/>
      <c r="V481" s="93"/>
      <c r="W481" s="56">
        <v>562</v>
      </c>
      <c r="X481" s="61"/>
      <c r="Y481" s="74"/>
      <c r="Z481" s="74"/>
      <c r="AA481" s="74"/>
      <c r="AB481" s="74"/>
      <c r="AC481" s="74">
        <v>3.3</v>
      </c>
      <c r="AD481" s="74">
        <v>0.3</v>
      </c>
      <c r="AE481" s="74"/>
      <c r="AF481" s="74"/>
      <c r="AG481" s="74"/>
      <c r="AH481" s="74"/>
      <c r="AI481" s="74"/>
      <c r="AJ481" s="62"/>
      <c r="AK481" s="67"/>
      <c r="AL481" s="94"/>
      <c r="AM481" s="94"/>
      <c r="AN481" s="68"/>
      <c r="AO481" s="72" t="s">
        <v>2339</v>
      </c>
      <c r="AP481" s="98" t="str" cm="1">
        <f t="array" aca="1" ref="AP481" ca="1">INDIRECT(ADDRESS(CELL("row", INDEX('Drugs properties'!$A:$A, MATCH($D481, 'Drugs properties'!$A:$A, 0), 0)), 2, 4, TRUE, "Drugs properties"))</f>
        <v>C1=CC(=CC=C1C(=N)N)OCCCCCOC2=CC=C(C=C2)C(=N)N</v>
      </c>
      <c r="AQ481" s="98" cm="1">
        <f t="array" aca="1" ref="AQ481" ca="1">INDIRECT(ADDRESS(CELL("row", INDEX('Drugs properties'!$A:$A, MATCH($D481, 'Drugs properties'!$A:$A, 0), 0)), 3, 4, TRUE, "Drugs properties"))</f>
        <v>340.42</v>
      </c>
      <c r="AR481" s="98" cm="1">
        <f t="array" aca="1" ref="AR481" ca="1">INDIRECT(ADDRESS(CELL("row", INDEX('Drugs properties'!$A:$A, MATCH($D481, 'Drugs properties'!$A:$A, 0), 0)), 4, 4, TRUE, "Drugs properties"))</f>
        <v>118.2</v>
      </c>
      <c r="AS481" s="98" cm="1">
        <f t="array" aca="1" ref="AS481" ca="1">INDIRECT(ADDRESS(CELL("row", INDEX('Drugs properties'!$A:$A, MATCH($D481, 'Drugs properties'!$A:$A, 0), 0)), 5, 4, TRUE, "Drugs properties"))</f>
        <v>2.72</v>
      </c>
      <c r="AT481" s="98" cm="1">
        <f t="array" aca="1" ref="AT481" ca="1">INDIRECT(ADDRESS(CELL("row", INDEX('Drugs properties'!$A:$A, MATCH($D481, 'Drugs properties'!$A:$A, 0), 0)), 6, 4, TRUE, "Drugs properties"))</f>
        <v>4</v>
      </c>
      <c r="AU481" s="98" cm="1">
        <f t="array" aca="1" ref="AU481" ca="1">INDIRECT(ADDRESS(CELL("row", INDEX('Drugs properties'!$A:$A, MATCH($D481, 'Drugs properties'!$A:$A, 0), 0)), 7, 4, TRUE, "Drugs properties"))</f>
        <v>4</v>
      </c>
      <c r="AV481" s="98" cm="1">
        <f t="array" aca="1" ref="AV481" ca="1">INDIRECT(ADDRESS(CELL("row", INDEX('Drugs properties'!$A:$A, MATCH($D481, 'Drugs properties'!$A:$A, 0), 0)), 8, 4, TRUE, "Drugs properties"))</f>
        <v>10</v>
      </c>
      <c r="AW481" s="98" cm="1">
        <f t="array" aca="1" ref="AW481" ca="1">INDIRECT(ADDRESS(CELL("row", INDEX('Drugs properties'!$A:$A, MATCH($D481, 'Drugs properties'!$A:$A, 0), 0)), 9, 4, TRUE, "Drugs properties"))</f>
        <v>25</v>
      </c>
      <c r="AX481" s="105" cm="1">
        <f t="array" aca="1" ref="AX481" ca="1">INDIRECT(ADDRESS(CELL("row", INDEX('Drugs properties'!$A:$A, MATCH($D481, 'Drugs properties'!$A:$A, 0), 0)), 11, 4, TRUE, "Drugs properties"))</f>
        <v>1589</v>
      </c>
      <c r="AY481" s="102" cm="1">
        <f t="array" aca="1" ref="AY481" ca="1">INDIRECT(ADDRESS(CELL("row", INDEX('Drugs properties'!$A:$A, MATCH($D481, 'Drugs properties'!$A:$A, 0), 0)), 12, 4, TRUE, "Drugs properties"))</f>
        <v>168</v>
      </c>
      <c r="AZ481" s="102" cm="1">
        <f t="array" aca="1" ref="AZ481" ca="1">INDIRECT(ADDRESS(CELL("row", INDEX('Drugs properties'!$A:$A, MATCH($D481, 'Drugs properties'!$A:$A, 0), 0)), 13, 4, TRUE, "Drugs properties"))</f>
        <v>16</v>
      </c>
      <c r="BA481" s="109" cm="1">
        <f t="array" aca="1" ref="BA481" ca="1">INDIRECT(ADDRESS(CELL("row", INDEX('Drugs properties'!$A:$A, MATCH($D481, 'Drugs properties'!$A:$A, 0), 0)), 14, 4, TRUE, "Drugs properties"))</f>
        <v>6</v>
      </c>
    </row>
    <row r="482" spans="1:53" s="1" customFormat="1" ht="60" x14ac:dyDescent="0.25">
      <c r="A482" s="15">
        <v>480</v>
      </c>
      <c r="B482" s="89" t="s">
        <v>3458</v>
      </c>
      <c r="C482" s="32">
        <v>2220597</v>
      </c>
      <c r="D482" s="34" t="s">
        <v>164</v>
      </c>
      <c r="E482" s="90"/>
      <c r="F482" s="90"/>
      <c r="G482" s="90" t="s">
        <v>1925</v>
      </c>
      <c r="H482" s="90"/>
      <c r="I482" s="90"/>
      <c r="J482" s="90"/>
      <c r="K482" s="90"/>
      <c r="L482" s="90"/>
      <c r="M482" s="35"/>
      <c r="N482" s="43">
        <v>37</v>
      </c>
      <c r="O482" s="91"/>
      <c r="P482" s="44"/>
      <c r="Q482" s="49"/>
      <c r="R482" s="92"/>
      <c r="S482" s="92"/>
      <c r="T482" s="50"/>
      <c r="U482" s="55"/>
      <c r="V482" s="93"/>
      <c r="W482" s="56">
        <v>638</v>
      </c>
      <c r="X482" s="61"/>
      <c r="Y482" s="74"/>
      <c r="Z482" s="74"/>
      <c r="AA482" s="74"/>
      <c r="AB482" s="74"/>
      <c r="AC482" s="74">
        <v>2.4</v>
      </c>
      <c r="AD482" s="74">
        <v>0.45</v>
      </c>
      <c r="AE482" s="74"/>
      <c r="AF482" s="74"/>
      <c r="AG482" s="74"/>
      <c r="AH482" s="74"/>
      <c r="AI482" s="74"/>
      <c r="AJ482" s="62"/>
      <c r="AK482" s="67"/>
      <c r="AL482" s="94"/>
      <c r="AM482" s="94"/>
      <c r="AN482" s="68"/>
      <c r="AO482" s="72" t="s">
        <v>2340</v>
      </c>
      <c r="AP482" s="98" t="str" cm="1">
        <f t="array" aca="1" ref="AP482" ca="1">INDIRECT(ADDRESS(CELL("row", INDEX('Drugs properties'!$A:$A, MATCH($D482, 'Drugs properties'!$A:$A, 0), 0)), 2, 4, TRUE, "Drugs properties"))</f>
        <v>C1=CC(=CC=C1C(=N)N)OCCCCCOC2=CC=C(C=C2)C(=N)N</v>
      </c>
      <c r="AQ482" s="98" cm="1">
        <f t="array" aca="1" ref="AQ482" ca="1">INDIRECT(ADDRESS(CELL("row", INDEX('Drugs properties'!$A:$A, MATCH($D482, 'Drugs properties'!$A:$A, 0), 0)), 3, 4, TRUE, "Drugs properties"))</f>
        <v>340.42</v>
      </c>
      <c r="AR482" s="98" cm="1">
        <f t="array" aca="1" ref="AR482" ca="1">INDIRECT(ADDRESS(CELL("row", INDEX('Drugs properties'!$A:$A, MATCH($D482, 'Drugs properties'!$A:$A, 0), 0)), 4, 4, TRUE, "Drugs properties"))</f>
        <v>118.2</v>
      </c>
      <c r="AS482" s="98" cm="1">
        <f t="array" aca="1" ref="AS482" ca="1">INDIRECT(ADDRESS(CELL("row", INDEX('Drugs properties'!$A:$A, MATCH($D482, 'Drugs properties'!$A:$A, 0), 0)), 5, 4, TRUE, "Drugs properties"))</f>
        <v>2.72</v>
      </c>
      <c r="AT482" s="98" cm="1">
        <f t="array" aca="1" ref="AT482" ca="1">INDIRECT(ADDRESS(CELL("row", INDEX('Drugs properties'!$A:$A, MATCH($D482, 'Drugs properties'!$A:$A, 0), 0)), 6, 4, TRUE, "Drugs properties"))</f>
        <v>4</v>
      </c>
      <c r="AU482" s="98" cm="1">
        <f t="array" aca="1" ref="AU482" ca="1">INDIRECT(ADDRESS(CELL("row", INDEX('Drugs properties'!$A:$A, MATCH($D482, 'Drugs properties'!$A:$A, 0), 0)), 7, 4, TRUE, "Drugs properties"))</f>
        <v>4</v>
      </c>
      <c r="AV482" s="98" cm="1">
        <f t="array" aca="1" ref="AV482" ca="1">INDIRECT(ADDRESS(CELL("row", INDEX('Drugs properties'!$A:$A, MATCH($D482, 'Drugs properties'!$A:$A, 0), 0)), 8, 4, TRUE, "Drugs properties"))</f>
        <v>10</v>
      </c>
      <c r="AW482" s="98" cm="1">
        <f t="array" aca="1" ref="AW482" ca="1">INDIRECT(ADDRESS(CELL("row", INDEX('Drugs properties'!$A:$A, MATCH($D482, 'Drugs properties'!$A:$A, 0), 0)), 9, 4, TRUE, "Drugs properties"))</f>
        <v>25</v>
      </c>
      <c r="AX482" s="105" cm="1">
        <f t="array" aca="1" ref="AX482" ca="1">INDIRECT(ADDRESS(CELL("row", INDEX('Drugs properties'!$A:$A, MATCH($D482, 'Drugs properties'!$A:$A, 0), 0)), 11, 4, TRUE, "Drugs properties"))</f>
        <v>1589</v>
      </c>
      <c r="AY482" s="102" cm="1">
        <f t="array" aca="1" ref="AY482" ca="1">INDIRECT(ADDRESS(CELL("row", INDEX('Drugs properties'!$A:$A, MATCH($D482, 'Drugs properties'!$A:$A, 0), 0)), 12, 4, TRUE, "Drugs properties"))</f>
        <v>168</v>
      </c>
      <c r="AZ482" s="102" cm="1">
        <f t="array" aca="1" ref="AZ482" ca="1">INDIRECT(ADDRESS(CELL("row", INDEX('Drugs properties'!$A:$A, MATCH($D482, 'Drugs properties'!$A:$A, 0), 0)), 13, 4, TRUE, "Drugs properties"))</f>
        <v>16</v>
      </c>
      <c r="BA482" s="109" cm="1">
        <f t="array" aca="1" ref="BA482" ca="1">INDIRECT(ADDRESS(CELL("row", INDEX('Drugs properties'!$A:$A, MATCH($D482, 'Drugs properties'!$A:$A, 0), 0)), 14, 4, TRUE, "Drugs properties"))</f>
        <v>6</v>
      </c>
    </row>
    <row r="483" spans="1:53" s="1" customFormat="1" ht="60" x14ac:dyDescent="0.25">
      <c r="A483" s="15">
        <v>481</v>
      </c>
      <c r="B483" s="15" t="s">
        <v>3458</v>
      </c>
      <c r="C483" s="32">
        <v>2220597</v>
      </c>
      <c r="D483" s="34" t="s">
        <v>164</v>
      </c>
      <c r="E483" s="16"/>
      <c r="F483" s="16"/>
      <c r="G483" s="16" t="s">
        <v>1925</v>
      </c>
      <c r="H483" s="16"/>
      <c r="I483" s="16"/>
      <c r="J483" s="16"/>
      <c r="K483" s="16"/>
      <c r="L483" s="16"/>
      <c r="M483" s="35"/>
      <c r="N483" s="43">
        <v>37</v>
      </c>
      <c r="O483" s="91"/>
      <c r="P483" s="44"/>
      <c r="Q483" s="49"/>
      <c r="R483" s="92"/>
      <c r="S483" s="92"/>
      <c r="T483" s="50"/>
      <c r="U483" s="55"/>
      <c r="V483" s="93"/>
      <c r="W483" s="56">
        <v>503</v>
      </c>
      <c r="X483" s="61"/>
      <c r="Y483" s="74"/>
      <c r="Z483" s="74"/>
      <c r="AA483" s="74"/>
      <c r="AB483" s="74"/>
      <c r="AC483" s="74">
        <v>3.6</v>
      </c>
      <c r="AD483" s="74">
        <v>0.6</v>
      </c>
      <c r="AE483" s="74"/>
      <c r="AF483" s="74"/>
      <c r="AG483" s="74"/>
      <c r="AH483" s="74"/>
      <c r="AI483" s="74"/>
      <c r="AJ483" s="62"/>
      <c r="AK483" s="67"/>
      <c r="AL483" s="94"/>
      <c r="AM483" s="94"/>
      <c r="AN483" s="68"/>
      <c r="AO483" s="72" t="s">
        <v>2341</v>
      </c>
      <c r="AP483" s="98" t="str" cm="1">
        <f t="array" aca="1" ref="AP483" ca="1">INDIRECT(ADDRESS(CELL("row", INDEX('Drugs properties'!$A:$A, MATCH($D483, 'Drugs properties'!$A:$A, 0), 0)), 2, 4, TRUE, "Drugs properties"))</f>
        <v>C1=CC(=CC=C1C(=N)N)OCCCCCOC2=CC=C(C=C2)C(=N)N</v>
      </c>
      <c r="AQ483" s="98" cm="1">
        <f t="array" aca="1" ref="AQ483" ca="1">INDIRECT(ADDRESS(CELL("row", INDEX('Drugs properties'!$A:$A, MATCH($D483, 'Drugs properties'!$A:$A, 0), 0)), 3, 4, TRUE, "Drugs properties"))</f>
        <v>340.42</v>
      </c>
      <c r="AR483" s="98" cm="1">
        <f t="array" aca="1" ref="AR483" ca="1">INDIRECT(ADDRESS(CELL("row", INDEX('Drugs properties'!$A:$A, MATCH($D483, 'Drugs properties'!$A:$A, 0), 0)), 4, 4, TRUE, "Drugs properties"))</f>
        <v>118.2</v>
      </c>
      <c r="AS483" s="98" cm="1">
        <f t="array" aca="1" ref="AS483" ca="1">INDIRECT(ADDRESS(CELL("row", INDEX('Drugs properties'!$A:$A, MATCH($D483, 'Drugs properties'!$A:$A, 0), 0)), 5, 4, TRUE, "Drugs properties"))</f>
        <v>2.72</v>
      </c>
      <c r="AT483" s="98" cm="1">
        <f t="array" aca="1" ref="AT483" ca="1">INDIRECT(ADDRESS(CELL("row", INDEX('Drugs properties'!$A:$A, MATCH($D483, 'Drugs properties'!$A:$A, 0), 0)), 6, 4, TRUE, "Drugs properties"))</f>
        <v>4</v>
      </c>
      <c r="AU483" s="98" cm="1">
        <f t="array" aca="1" ref="AU483" ca="1">INDIRECT(ADDRESS(CELL("row", INDEX('Drugs properties'!$A:$A, MATCH($D483, 'Drugs properties'!$A:$A, 0), 0)), 7, 4, TRUE, "Drugs properties"))</f>
        <v>4</v>
      </c>
      <c r="AV483" s="98" cm="1">
        <f t="array" aca="1" ref="AV483" ca="1">INDIRECT(ADDRESS(CELL("row", INDEX('Drugs properties'!$A:$A, MATCH($D483, 'Drugs properties'!$A:$A, 0), 0)), 8, 4, TRUE, "Drugs properties"))</f>
        <v>10</v>
      </c>
      <c r="AW483" s="98" cm="1">
        <f t="array" aca="1" ref="AW483" ca="1">INDIRECT(ADDRESS(CELL("row", INDEX('Drugs properties'!$A:$A, MATCH($D483, 'Drugs properties'!$A:$A, 0), 0)), 9, 4, TRUE, "Drugs properties"))</f>
        <v>25</v>
      </c>
      <c r="AX483" s="105" cm="1">
        <f t="array" aca="1" ref="AX483" ca="1">INDIRECT(ADDRESS(CELL("row", INDEX('Drugs properties'!$A:$A, MATCH($D483, 'Drugs properties'!$A:$A, 0), 0)), 11, 4, TRUE, "Drugs properties"))</f>
        <v>1589</v>
      </c>
      <c r="AY483" s="102" cm="1">
        <f t="array" aca="1" ref="AY483" ca="1">INDIRECT(ADDRESS(CELL("row", INDEX('Drugs properties'!$A:$A, MATCH($D483, 'Drugs properties'!$A:$A, 0), 0)), 12, 4, TRUE, "Drugs properties"))</f>
        <v>168</v>
      </c>
      <c r="AZ483" s="102" cm="1">
        <f t="array" aca="1" ref="AZ483" ca="1">INDIRECT(ADDRESS(CELL("row", INDEX('Drugs properties'!$A:$A, MATCH($D483, 'Drugs properties'!$A:$A, 0), 0)), 13, 4, TRUE, "Drugs properties"))</f>
        <v>16</v>
      </c>
      <c r="BA483" s="109" cm="1">
        <f t="array" aca="1" ref="BA483" ca="1">INDIRECT(ADDRESS(CELL("row", INDEX('Drugs properties'!$A:$A, MATCH($D483, 'Drugs properties'!$A:$A, 0), 0)), 14, 4, TRUE, "Drugs properties"))</f>
        <v>6</v>
      </c>
    </row>
    <row r="484" spans="1:53" s="1" customFormat="1" ht="45" x14ac:dyDescent="0.25">
      <c r="A484" s="15">
        <v>482</v>
      </c>
      <c r="B484" s="89" t="s">
        <v>2343</v>
      </c>
      <c r="C484" s="32">
        <v>24909575</v>
      </c>
      <c r="D484" s="34" t="s">
        <v>2342</v>
      </c>
      <c r="E484" s="90"/>
      <c r="F484" s="90"/>
      <c r="G484" s="90" t="s">
        <v>19</v>
      </c>
      <c r="H484" s="90"/>
      <c r="I484" s="90"/>
      <c r="J484" s="90"/>
      <c r="K484" s="90"/>
      <c r="L484" s="90"/>
      <c r="M484" s="35"/>
      <c r="N484" s="43">
        <v>42</v>
      </c>
      <c r="O484" s="91" t="s">
        <v>100</v>
      </c>
      <c r="P484" s="44"/>
      <c r="Q484" s="49"/>
      <c r="R484" s="92"/>
      <c r="S484" s="92"/>
      <c r="T484" s="50"/>
      <c r="U484" s="55"/>
      <c r="V484" s="93"/>
      <c r="W484" s="56"/>
      <c r="X484" s="61"/>
      <c r="Y484" s="74"/>
      <c r="Z484" s="74"/>
      <c r="AA484" s="74"/>
      <c r="AB484" s="74"/>
      <c r="AC484" s="74"/>
      <c r="AD484" s="74"/>
      <c r="AE484" s="74"/>
      <c r="AF484" s="74"/>
      <c r="AG484" s="74"/>
      <c r="AH484" s="74"/>
      <c r="AI484" s="74"/>
      <c r="AJ484" s="62"/>
      <c r="AK484" s="67" t="s">
        <v>2344</v>
      </c>
      <c r="AL484" s="94"/>
      <c r="AM484" s="94"/>
      <c r="AN484" s="68"/>
      <c r="AO484" s="72"/>
      <c r="AP484" s="98" t="str" cm="1">
        <f t="array" aca="1" ref="AP484" ca="1">INDIRECT(ADDRESS(CELL("row", INDEX('Drugs properties'!$A:$A, MATCH($D484, 'Drugs properties'!$A:$A, 0), 0)), 2, 4, TRUE, "Drugs properties"))</f>
        <v>CNS(=O)(=O)CC1=CC2=C(C=C1)NC=C2CCN(C)C</v>
      </c>
      <c r="AQ484" s="98" cm="1">
        <f t="array" aca="1" ref="AQ484" ca="1">INDIRECT(ADDRESS(CELL("row", INDEX('Drugs properties'!$A:$A, MATCH($D484, 'Drugs properties'!$A:$A, 0), 0)), 3, 4, TRUE, "Drugs properties"))</f>
        <v>295.39999999999998</v>
      </c>
      <c r="AR484" s="98" cm="1">
        <f t="array" aca="1" ref="AR484" ca="1">INDIRECT(ADDRESS(CELL("row", INDEX('Drugs properties'!$A:$A, MATCH($D484, 'Drugs properties'!$A:$A, 0), 0)), 4, 4, TRUE, "Drugs properties"))</f>
        <v>73.58</v>
      </c>
      <c r="AS484" s="98" cm="1">
        <f t="array" aca="1" ref="AS484" ca="1">INDIRECT(ADDRESS(CELL("row", INDEX('Drugs properties'!$A:$A, MATCH($D484, 'Drugs properties'!$A:$A, 0), 0)), 5, 4, TRUE, "Drugs properties"))</f>
        <v>1.46</v>
      </c>
      <c r="AT484" s="98" cm="1">
        <f t="array" aca="1" ref="AT484" ca="1">INDIRECT(ADDRESS(CELL("row", INDEX('Drugs properties'!$A:$A, MATCH($D484, 'Drugs properties'!$A:$A, 0), 0)), 6, 4, TRUE, "Drugs properties"))</f>
        <v>4</v>
      </c>
      <c r="AU484" s="98" cm="1">
        <f t="array" aca="1" ref="AU484" ca="1">INDIRECT(ADDRESS(CELL("row", INDEX('Drugs properties'!$A:$A, MATCH($D484, 'Drugs properties'!$A:$A, 0), 0)), 7, 4, TRUE, "Drugs properties"))</f>
        <v>2</v>
      </c>
      <c r="AV484" s="98" cm="1">
        <f t="array" aca="1" ref="AV484" ca="1">INDIRECT(ADDRESS(CELL("row", INDEX('Drugs properties'!$A:$A, MATCH($D484, 'Drugs properties'!$A:$A, 0), 0)), 8, 4, TRUE, "Drugs properties"))</f>
        <v>6</v>
      </c>
      <c r="AW484" s="98" cm="1">
        <f t="array" aca="1" ref="AW484" ca="1">INDIRECT(ADDRESS(CELL("row", INDEX('Drugs properties'!$A:$A, MATCH($D484, 'Drugs properties'!$A:$A, 0), 0)), 9, 4, TRUE, "Drugs properties"))</f>
        <v>20</v>
      </c>
      <c r="AX484" s="105" cm="1">
        <f t="array" aca="1" ref="AX484" ca="1">INDIRECT(ADDRESS(CELL("row", INDEX('Drugs properties'!$A:$A, MATCH($D484, 'Drugs properties'!$A:$A, 0), 0)), 11, 4, TRUE, "Drugs properties"))</f>
        <v>28257</v>
      </c>
      <c r="AY484" s="102" cm="1">
        <f t="array" aca="1" ref="AY484" ca="1">INDIRECT(ADDRESS(CELL("row", INDEX('Drugs properties'!$A:$A, MATCH($D484, 'Drugs properties'!$A:$A, 0), 0)), 12, 4, TRUE, "Drugs properties"))</f>
        <v>1947</v>
      </c>
      <c r="AZ484" s="102" cm="1">
        <f t="array" aca="1" ref="AZ484" ca="1">INDIRECT(ADDRESS(CELL("row", INDEX('Drugs properties'!$A:$A, MATCH($D484, 'Drugs properties'!$A:$A, 0), 0)), 13, 4, TRUE, "Drugs properties"))</f>
        <v>34</v>
      </c>
      <c r="BA484" s="109" cm="1">
        <f t="array" aca="1" ref="BA484" ca="1">INDIRECT(ADDRESS(CELL("row", INDEX('Drugs properties'!$A:$A, MATCH($D484, 'Drugs properties'!$A:$A, 0), 0)), 14, 4, TRUE, "Drugs properties"))</f>
        <v>2</v>
      </c>
    </row>
    <row r="485" spans="1:53" s="1" customFormat="1" ht="409.5" x14ac:dyDescent="0.25">
      <c r="A485" s="15">
        <v>483</v>
      </c>
      <c r="B485" s="89" t="s">
        <v>2345</v>
      </c>
      <c r="C485" s="32">
        <v>8187370</v>
      </c>
      <c r="D485" s="34" t="s">
        <v>54</v>
      </c>
      <c r="E485" s="90">
        <v>1500</v>
      </c>
      <c r="F485" s="90"/>
      <c r="G485" s="90"/>
      <c r="H485" s="90" t="s">
        <v>2347</v>
      </c>
      <c r="I485" s="90" t="s">
        <v>3388</v>
      </c>
      <c r="J485" s="90"/>
      <c r="K485" s="90"/>
      <c r="L485" s="90"/>
      <c r="M485" s="35"/>
      <c r="N485" s="43">
        <v>59</v>
      </c>
      <c r="O485" s="91" t="s">
        <v>96</v>
      </c>
      <c r="P485" s="44" t="s">
        <v>2346</v>
      </c>
      <c r="Q485" s="49"/>
      <c r="R485" s="92"/>
      <c r="S485" s="92"/>
      <c r="T485" s="50"/>
      <c r="U485" s="55"/>
      <c r="V485" s="93"/>
      <c r="W485" s="56">
        <v>491</v>
      </c>
      <c r="X485" s="61"/>
      <c r="Y485" s="74"/>
      <c r="Z485" s="74"/>
      <c r="AA485" s="74"/>
      <c r="AB485" s="74"/>
      <c r="AC485" s="74"/>
      <c r="AD485" s="74"/>
      <c r="AE485" s="74"/>
      <c r="AF485" s="74"/>
      <c r="AG485" s="74"/>
      <c r="AH485" s="74"/>
      <c r="AI485" s="74"/>
      <c r="AJ485" s="62"/>
      <c r="AK485" s="67" t="s">
        <v>2348</v>
      </c>
      <c r="AL485" s="94"/>
      <c r="AM485" s="95" t="s">
        <v>358</v>
      </c>
      <c r="AN485" s="68"/>
      <c r="AO485" s="72"/>
      <c r="AP485" s="98" t="str" cm="1">
        <f t="array" aca="1" ref="AP485" ca="1">INDIRECT(ADDRESS(CELL("row", INDEX('Drugs properties'!$A:$A, MATCH($D485, 'Drugs properties'!$A:$A, 0), 0)), 2, 4, TRUE, "Drugs properties"))</f>
        <v>COC1=CC2=C(C=CN=C2C=C1)C(C3CC4CCN3CC4C=C)O</v>
      </c>
      <c r="AQ485" s="98" cm="1">
        <f t="array" aca="1" ref="AQ485" ca="1">INDIRECT(ADDRESS(CELL("row", INDEX('Drugs properties'!$A:$A, MATCH($D485, 'Drugs properties'!$A:$A, 0), 0)), 3, 4, TRUE, "Drugs properties"))</f>
        <v>324.42</v>
      </c>
      <c r="AR485" s="98" cm="1">
        <f t="array" aca="1" ref="AR485" ca="1">INDIRECT(ADDRESS(CELL("row", INDEX('Drugs properties'!$A:$A, MATCH($D485, 'Drugs properties'!$A:$A, 0), 0)), 4, 4, TRUE, "Drugs properties"))</f>
        <v>45.59</v>
      </c>
      <c r="AS485" s="98" cm="1">
        <f t="array" aca="1" ref="AS485" ca="1">INDIRECT(ADDRESS(CELL("row", INDEX('Drugs properties'!$A:$A, MATCH($D485, 'Drugs properties'!$A:$A, 0), 0)), 5, 4, TRUE, "Drugs properties"))</f>
        <v>2.81</v>
      </c>
      <c r="AT485" s="98" cm="1">
        <f t="array" aca="1" ref="AT485" ca="1">INDIRECT(ADDRESS(CELL("row", INDEX('Drugs properties'!$A:$A, MATCH($D485, 'Drugs properties'!$A:$A, 0), 0)), 6, 4, TRUE, "Drugs properties"))</f>
        <v>4</v>
      </c>
      <c r="AU485" s="98" cm="1">
        <f t="array" aca="1" ref="AU485" ca="1">INDIRECT(ADDRESS(CELL("row", INDEX('Drugs properties'!$A:$A, MATCH($D485, 'Drugs properties'!$A:$A, 0), 0)), 7, 4, TRUE, "Drugs properties"))</f>
        <v>1</v>
      </c>
      <c r="AV485" s="98" cm="1">
        <f t="array" aca="1" ref="AV485" ca="1">INDIRECT(ADDRESS(CELL("row", INDEX('Drugs properties'!$A:$A, MATCH($D485, 'Drugs properties'!$A:$A, 0), 0)), 8, 4, TRUE, "Drugs properties"))</f>
        <v>4</v>
      </c>
      <c r="AW485" s="98" cm="1">
        <f t="array" aca="1" ref="AW485" ca="1">INDIRECT(ADDRESS(CELL("row", INDEX('Drugs properties'!$A:$A, MATCH($D485, 'Drugs properties'!$A:$A, 0), 0)), 9, 4, TRUE, "Drugs properties"))</f>
        <v>24</v>
      </c>
      <c r="AX485" s="105" cm="1">
        <f t="array" aca="1" ref="AX485" ca="1">INDIRECT(ADDRESS(CELL("row", INDEX('Drugs properties'!$A:$A, MATCH($D485, 'Drugs properties'!$A:$A, 0), 0)), 11, 4, TRUE, "Drugs properties"))</f>
        <v>819</v>
      </c>
      <c r="AY485" s="102" cm="1">
        <f t="array" aca="1" ref="AY485" ca="1">INDIRECT(ADDRESS(CELL("row", INDEX('Drugs properties'!$A:$A, MATCH($D485, 'Drugs properties'!$A:$A, 0), 0)), 12, 4, TRUE, "Drugs properties"))</f>
        <v>189</v>
      </c>
      <c r="AZ485" s="102" cm="1">
        <f t="array" aca="1" ref="AZ485" ca="1">INDIRECT(ADDRESS(CELL("row", INDEX('Drugs properties'!$A:$A, MATCH($D485, 'Drugs properties'!$A:$A, 0), 0)), 13, 4, TRUE, "Drugs properties"))</f>
        <v>23</v>
      </c>
      <c r="BA485" s="109" cm="1">
        <f t="array" aca="1" ref="BA485" ca="1">INDIRECT(ADDRESS(CELL("row", INDEX('Drugs properties'!$A:$A, MATCH($D485, 'Drugs properties'!$A:$A, 0), 0)), 14, 4, TRUE, "Drugs properties"))</f>
        <v>4</v>
      </c>
    </row>
    <row r="486" spans="1:53" s="1" customFormat="1" ht="165" x14ac:dyDescent="0.25">
      <c r="A486" s="15">
        <v>484</v>
      </c>
      <c r="B486" s="89" t="s">
        <v>2345</v>
      </c>
      <c r="C486" s="32">
        <v>8187370</v>
      </c>
      <c r="D486" s="34" t="s">
        <v>54</v>
      </c>
      <c r="E486" s="90">
        <v>1500</v>
      </c>
      <c r="F486" s="90"/>
      <c r="G486" s="90"/>
      <c r="H486" s="90"/>
      <c r="I486" s="90"/>
      <c r="J486" s="90"/>
      <c r="K486" s="90"/>
      <c r="L486" s="90"/>
      <c r="M486" s="35"/>
      <c r="N486" s="43">
        <v>62</v>
      </c>
      <c r="O486" s="91" t="s">
        <v>100</v>
      </c>
      <c r="P486" s="44" t="s">
        <v>2349</v>
      </c>
      <c r="Q486" s="49"/>
      <c r="R486" s="92"/>
      <c r="S486" s="92"/>
      <c r="T486" s="50"/>
      <c r="U486" s="55"/>
      <c r="V486" s="93"/>
      <c r="W486" s="56"/>
      <c r="X486" s="61"/>
      <c r="Y486" s="74"/>
      <c r="Z486" s="74"/>
      <c r="AA486" s="74"/>
      <c r="AB486" s="74"/>
      <c r="AC486" s="74"/>
      <c r="AD486" s="74"/>
      <c r="AE486" s="74"/>
      <c r="AF486" s="74"/>
      <c r="AG486" s="74"/>
      <c r="AH486" s="74"/>
      <c r="AI486" s="74"/>
      <c r="AJ486" s="62"/>
      <c r="AK486" s="67" t="s">
        <v>2350</v>
      </c>
      <c r="AL486" s="94"/>
      <c r="AM486" s="94"/>
      <c r="AN486" s="68"/>
      <c r="AO486" s="72"/>
      <c r="AP486" s="98" t="str" cm="1">
        <f t="array" aca="1" ref="AP486" ca="1">INDIRECT(ADDRESS(CELL("row", INDEX('Drugs properties'!$A:$A, MATCH($D486, 'Drugs properties'!$A:$A, 0), 0)), 2, 4, TRUE, "Drugs properties"))</f>
        <v>COC1=CC2=C(C=CN=C2C=C1)C(C3CC4CCN3CC4C=C)O</v>
      </c>
      <c r="AQ486" s="98" cm="1">
        <f t="array" aca="1" ref="AQ486" ca="1">INDIRECT(ADDRESS(CELL("row", INDEX('Drugs properties'!$A:$A, MATCH($D486, 'Drugs properties'!$A:$A, 0), 0)), 3, 4, TRUE, "Drugs properties"))</f>
        <v>324.42</v>
      </c>
      <c r="AR486" s="98" cm="1">
        <f t="array" aca="1" ref="AR486" ca="1">INDIRECT(ADDRESS(CELL("row", INDEX('Drugs properties'!$A:$A, MATCH($D486, 'Drugs properties'!$A:$A, 0), 0)), 4, 4, TRUE, "Drugs properties"))</f>
        <v>45.59</v>
      </c>
      <c r="AS486" s="98" cm="1">
        <f t="array" aca="1" ref="AS486" ca="1">INDIRECT(ADDRESS(CELL("row", INDEX('Drugs properties'!$A:$A, MATCH($D486, 'Drugs properties'!$A:$A, 0), 0)), 5, 4, TRUE, "Drugs properties"))</f>
        <v>2.81</v>
      </c>
      <c r="AT486" s="98" cm="1">
        <f t="array" aca="1" ref="AT486" ca="1">INDIRECT(ADDRESS(CELL("row", INDEX('Drugs properties'!$A:$A, MATCH($D486, 'Drugs properties'!$A:$A, 0), 0)), 6, 4, TRUE, "Drugs properties"))</f>
        <v>4</v>
      </c>
      <c r="AU486" s="98" cm="1">
        <f t="array" aca="1" ref="AU486" ca="1">INDIRECT(ADDRESS(CELL("row", INDEX('Drugs properties'!$A:$A, MATCH($D486, 'Drugs properties'!$A:$A, 0), 0)), 7, 4, TRUE, "Drugs properties"))</f>
        <v>1</v>
      </c>
      <c r="AV486" s="98" cm="1">
        <f t="array" aca="1" ref="AV486" ca="1">INDIRECT(ADDRESS(CELL("row", INDEX('Drugs properties'!$A:$A, MATCH($D486, 'Drugs properties'!$A:$A, 0), 0)), 8, 4, TRUE, "Drugs properties"))</f>
        <v>4</v>
      </c>
      <c r="AW486" s="98" cm="1">
        <f t="array" aca="1" ref="AW486" ca="1">INDIRECT(ADDRESS(CELL("row", INDEX('Drugs properties'!$A:$A, MATCH($D486, 'Drugs properties'!$A:$A, 0), 0)), 9, 4, TRUE, "Drugs properties"))</f>
        <v>24</v>
      </c>
      <c r="AX486" s="105" cm="1">
        <f t="array" aca="1" ref="AX486" ca="1">INDIRECT(ADDRESS(CELL("row", INDEX('Drugs properties'!$A:$A, MATCH($D486, 'Drugs properties'!$A:$A, 0), 0)), 11, 4, TRUE, "Drugs properties"))</f>
        <v>819</v>
      </c>
      <c r="AY486" s="102" cm="1">
        <f t="array" aca="1" ref="AY486" ca="1">INDIRECT(ADDRESS(CELL("row", INDEX('Drugs properties'!$A:$A, MATCH($D486, 'Drugs properties'!$A:$A, 0), 0)), 12, 4, TRUE, "Drugs properties"))</f>
        <v>189</v>
      </c>
      <c r="AZ486" s="102" cm="1">
        <f t="array" aca="1" ref="AZ486" ca="1">INDIRECT(ADDRESS(CELL("row", INDEX('Drugs properties'!$A:$A, MATCH($D486, 'Drugs properties'!$A:$A, 0), 0)), 13, 4, TRUE, "Drugs properties"))</f>
        <v>23</v>
      </c>
      <c r="BA486" s="109" cm="1">
        <f t="array" aca="1" ref="BA486" ca="1">INDIRECT(ADDRESS(CELL("row", INDEX('Drugs properties'!$A:$A, MATCH($D486, 'Drugs properties'!$A:$A, 0), 0)), 14, 4, TRUE, "Drugs properties"))</f>
        <v>4</v>
      </c>
    </row>
    <row r="487" spans="1:53" s="1" customFormat="1" ht="240" x14ac:dyDescent="0.25">
      <c r="A487" s="15">
        <v>485</v>
      </c>
      <c r="B487" s="89" t="s">
        <v>2345</v>
      </c>
      <c r="C487" s="32">
        <v>8187370</v>
      </c>
      <c r="D487" s="34" t="s">
        <v>69</v>
      </c>
      <c r="E487" s="90">
        <v>200</v>
      </c>
      <c r="F487" s="90"/>
      <c r="G487" s="90"/>
      <c r="H487" s="90" t="s">
        <v>53</v>
      </c>
      <c r="I487" s="90">
        <v>180</v>
      </c>
      <c r="J487" s="90"/>
      <c r="K487" s="90"/>
      <c r="L487" s="90"/>
      <c r="M487" s="35"/>
      <c r="N487" s="43">
        <v>66</v>
      </c>
      <c r="O487" s="91" t="s">
        <v>100</v>
      </c>
      <c r="P487" s="44" t="s">
        <v>2351</v>
      </c>
      <c r="Q487" s="49"/>
      <c r="R487" s="92"/>
      <c r="S487" s="92"/>
      <c r="T487" s="50"/>
      <c r="U487" s="55"/>
      <c r="V487" s="93"/>
      <c r="W487" s="56">
        <v>552</v>
      </c>
      <c r="X487" s="61"/>
      <c r="Y487" s="74"/>
      <c r="Z487" s="74"/>
      <c r="AA487" s="74"/>
      <c r="AB487" s="74"/>
      <c r="AC487" s="74"/>
      <c r="AD487" s="74"/>
      <c r="AE487" s="74"/>
      <c r="AF487" s="74"/>
      <c r="AG487" s="74"/>
      <c r="AH487" s="74"/>
      <c r="AI487" s="74"/>
      <c r="AJ487" s="62"/>
      <c r="AK487" s="67" t="s">
        <v>2352</v>
      </c>
      <c r="AL487" s="94"/>
      <c r="AM487" s="95" t="s">
        <v>2353</v>
      </c>
      <c r="AN487" s="68"/>
      <c r="AO487" s="72"/>
      <c r="AP487" s="98" t="str" cm="1">
        <f t="array" aca="1" ref="AP487" ca="1">INDIRECT(ADDRESS(CELL("row", INDEX('Drugs properties'!$A:$A, MATCH($D487, 'Drugs properties'!$A:$A, 0), 0)), 2, 4, TRUE, "Drugs properties"))</f>
        <v>CCCCC1=C(C2=CC=CC=C2O1)C(=O)C3=CC(=C(C(=C3)I)OCCN(CC)CC)I</v>
      </c>
      <c r="AQ487" s="98" cm="1">
        <f t="array" aca="1" ref="AQ487" ca="1">INDIRECT(ADDRESS(CELL("row", INDEX('Drugs properties'!$A:$A, MATCH($D487, 'Drugs properties'!$A:$A, 0), 0)), 3, 4, TRUE, "Drugs properties"))</f>
        <v>645.30999999999995</v>
      </c>
      <c r="AR487" s="98" cm="1">
        <f t="array" aca="1" ref="AR487" ca="1">INDIRECT(ADDRESS(CELL("row", INDEX('Drugs properties'!$A:$A, MATCH($D487, 'Drugs properties'!$A:$A, 0), 0)), 4, 4, TRUE, "Drugs properties"))</f>
        <v>42.68</v>
      </c>
      <c r="AS487" s="98" cm="1">
        <f t="array" aca="1" ref="AS487" ca="1">INDIRECT(ADDRESS(CELL("row", INDEX('Drugs properties'!$A:$A, MATCH($D487, 'Drugs properties'!$A:$A, 0), 0)), 5, 4, TRUE, "Drugs properties"))</f>
        <v>6.49</v>
      </c>
      <c r="AT487" s="98" cm="1">
        <f t="array" aca="1" ref="AT487" ca="1">INDIRECT(ADDRESS(CELL("row", INDEX('Drugs properties'!$A:$A, MATCH($D487, 'Drugs properties'!$A:$A, 0), 0)), 6, 4, TRUE, "Drugs properties"))</f>
        <v>4</v>
      </c>
      <c r="AU487" s="98" cm="1">
        <f t="array" aca="1" ref="AU487" ca="1">INDIRECT(ADDRESS(CELL("row", INDEX('Drugs properties'!$A:$A, MATCH($D487, 'Drugs properties'!$A:$A, 0), 0)), 7, 4, TRUE, "Drugs properties"))</f>
        <v>0</v>
      </c>
      <c r="AV487" s="98" cm="1">
        <f t="array" aca="1" ref="AV487" ca="1">INDIRECT(ADDRESS(CELL("row", INDEX('Drugs properties'!$A:$A, MATCH($D487, 'Drugs properties'!$A:$A, 0), 0)), 8, 4, TRUE, "Drugs properties"))</f>
        <v>11</v>
      </c>
      <c r="AW487" s="98" cm="1">
        <f t="array" aca="1" ref="AW487" ca="1">INDIRECT(ADDRESS(CELL("row", INDEX('Drugs properties'!$A:$A, MATCH($D487, 'Drugs properties'!$A:$A, 0), 0)), 9, 4, TRUE, "Drugs properties"))</f>
        <v>31</v>
      </c>
      <c r="AX487" s="105" cm="1">
        <f t="array" aca="1" ref="AX487" ca="1">INDIRECT(ADDRESS(CELL("row", INDEX('Drugs properties'!$A:$A, MATCH($D487, 'Drugs properties'!$A:$A, 0), 0)), 11, 4, TRUE, "Drugs properties"))</f>
        <v>33532</v>
      </c>
      <c r="AY487" s="102" cm="1">
        <f t="array" aca="1" ref="AY487" ca="1">INDIRECT(ADDRESS(CELL("row", INDEX('Drugs properties'!$A:$A, MATCH($D487, 'Drugs properties'!$A:$A, 0), 0)), 12, 4, TRUE, "Drugs properties"))</f>
        <v>9543</v>
      </c>
      <c r="AZ487" s="102" cm="1">
        <f t="array" aca="1" ref="AZ487" ca="1">INDIRECT(ADDRESS(CELL("row", INDEX('Drugs properties'!$A:$A, MATCH($D487, 'Drugs properties'!$A:$A, 0), 0)), 13, 4, TRUE, "Drugs properties"))</f>
        <v>845</v>
      </c>
      <c r="BA487" s="109" cm="1">
        <f t="array" aca="1" ref="BA487" ca="1">INDIRECT(ADDRESS(CELL("row", INDEX('Drugs properties'!$A:$A, MATCH($D487, 'Drugs properties'!$A:$A, 0), 0)), 14, 4, TRUE, "Drugs properties"))</f>
        <v>56</v>
      </c>
    </row>
    <row r="488" spans="1:53" s="1" customFormat="1" ht="150" x14ac:dyDescent="0.25">
      <c r="A488" s="15">
        <v>486</v>
      </c>
      <c r="B488" s="89" t="s">
        <v>2345</v>
      </c>
      <c r="C488" s="32">
        <v>8187370</v>
      </c>
      <c r="D488" s="34" t="s">
        <v>69</v>
      </c>
      <c r="E488" s="90">
        <v>800</v>
      </c>
      <c r="F488" s="90"/>
      <c r="G488" s="90" t="s">
        <v>19</v>
      </c>
      <c r="H488" s="90"/>
      <c r="I488" s="90"/>
      <c r="J488" s="90"/>
      <c r="K488" s="90"/>
      <c r="L488" s="90"/>
      <c r="M488" s="35"/>
      <c r="N488" s="43">
        <v>66</v>
      </c>
      <c r="O488" s="91" t="s">
        <v>96</v>
      </c>
      <c r="P488" s="44" t="s">
        <v>2354</v>
      </c>
      <c r="Q488" s="49"/>
      <c r="R488" s="92"/>
      <c r="S488" s="92"/>
      <c r="T488" s="50"/>
      <c r="U488" s="55"/>
      <c r="V488" s="93"/>
      <c r="W488" s="84" t="s">
        <v>540</v>
      </c>
      <c r="X488" s="61"/>
      <c r="Y488" s="74"/>
      <c r="Z488" s="74"/>
      <c r="AA488" s="74"/>
      <c r="AB488" s="74"/>
      <c r="AC488" s="74"/>
      <c r="AD488" s="74"/>
      <c r="AE488" s="74"/>
      <c r="AF488" s="74"/>
      <c r="AG488" s="74"/>
      <c r="AH488" s="74"/>
      <c r="AI488" s="74"/>
      <c r="AJ488" s="62"/>
      <c r="AK488" s="67" t="s">
        <v>2355</v>
      </c>
      <c r="AL488" s="94"/>
      <c r="AM488" s="95" t="s">
        <v>392</v>
      </c>
      <c r="AN488" s="68"/>
      <c r="AO488" s="72"/>
      <c r="AP488" s="98" t="str" cm="1">
        <f t="array" aca="1" ref="AP488" ca="1">INDIRECT(ADDRESS(CELL("row", INDEX('Drugs properties'!$A:$A, MATCH($D488, 'Drugs properties'!$A:$A, 0), 0)), 2, 4, TRUE, "Drugs properties"))</f>
        <v>CCCCC1=C(C2=CC=CC=C2O1)C(=O)C3=CC(=C(C(=C3)I)OCCN(CC)CC)I</v>
      </c>
      <c r="AQ488" s="98" cm="1">
        <f t="array" aca="1" ref="AQ488" ca="1">INDIRECT(ADDRESS(CELL("row", INDEX('Drugs properties'!$A:$A, MATCH($D488, 'Drugs properties'!$A:$A, 0), 0)), 3, 4, TRUE, "Drugs properties"))</f>
        <v>645.30999999999995</v>
      </c>
      <c r="AR488" s="98" cm="1">
        <f t="array" aca="1" ref="AR488" ca="1">INDIRECT(ADDRESS(CELL("row", INDEX('Drugs properties'!$A:$A, MATCH($D488, 'Drugs properties'!$A:$A, 0), 0)), 4, 4, TRUE, "Drugs properties"))</f>
        <v>42.68</v>
      </c>
      <c r="AS488" s="98" cm="1">
        <f t="array" aca="1" ref="AS488" ca="1">INDIRECT(ADDRESS(CELL("row", INDEX('Drugs properties'!$A:$A, MATCH($D488, 'Drugs properties'!$A:$A, 0), 0)), 5, 4, TRUE, "Drugs properties"))</f>
        <v>6.49</v>
      </c>
      <c r="AT488" s="98" cm="1">
        <f t="array" aca="1" ref="AT488" ca="1">INDIRECT(ADDRESS(CELL("row", INDEX('Drugs properties'!$A:$A, MATCH($D488, 'Drugs properties'!$A:$A, 0), 0)), 6, 4, TRUE, "Drugs properties"))</f>
        <v>4</v>
      </c>
      <c r="AU488" s="98" cm="1">
        <f t="array" aca="1" ref="AU488" ca="1">INDIRECT(ADDRESS(CELL("row", INDEX('Drugs properties'!$A:$A, MATCH($D488, 'Drugs properties'!$A:$A, 0), 0)), 7, 4, TRUE, "Drugs properties"))</f>
        <v>0</v>
      </c>
      <c r="AV488" s="98" cm="1">
        <f t="array" aca="1" ref="AV488" ca="1">INDIRECT(ADDRESS(CELL("row", INDEX('Drugs properties'!$A:$A, MATCH($D488, 'Drugs properties'!$A:$A, 0), 0)), 8, 4, TRUE, "Drugs properties"))</f>
        <v>11</v>
      </c>
      <c r="AW488" s="98" cm="1">
        <f t="array" aca="1" ref="AW488" ca="1">INDIRECT(ADDRESS(CELL("row", INDEX('Drugs properties'!$A:$A, MATCH($D488, 'Drugs properties'!$A:$A, 0), 0)), 9, 4, TRUE, "Drugs properties"))</f>
        <v>31</v>
      </c>
      <c r="AX488" s="105" cm="1">
        <f t="array" aca="1" ref="AX488" ca="1">INDIRECT(ADDRESS(CELL("row", INDEX('Drugs properties'!$A:$A, MATCH($D488, 'Drugs properties'!$A:$A, 0), 0)), 11, 4, TRUE, "Drugs properties"))</f>
        <v>33532</v>
      </c>
      <c r="AY488" s="102" cm="1">
        <f t="array" aca="1" ref="AY488" ca="1">INDIRECT(ADDRESS(CELL("row", INDEX('Drugs properties'!$A:$A, MATCH($D488, 'Drugs properties'!$A:$A, 0), 0)), 12, 4, TRUE, "Drugs properties"))</f>
        <v>9543</v>
      </c>
      <c r="AZ488" s="102" cm="1">
        <f t="array" aca="1" ref="AZ488" ca="1">INDIRECT(ADDRESS(CELL("row", INDEX('Drugs properties'!$A:$A, MATCH($D488, 'Drugs properties'!$A:$A, 0), 0)), 13, 4, TRUE, "Drugs properties"))</f>
        <v>845</v>
      </c>
      <c r="BA488" s="109" cm="1">
        <f t="array" aca="1" ref="BA488" ca="1">INDIRECT(ADDRESS(CELL("row", INDEX('Drugs properties'!$A:$A, MATCH($D488, 'Drugs properties'!$A:$A, 0), 0)), 14, 4, TRUE, "Drugs properties"))</f>
        <v>56</v>
      </c>
    </row>
    <row r="489" spans="1:53" s="1" customFormat="1" ht="90" x14ac:dyDescent="0.25">
      <c r="A489" s="15">
        <v>487</v>
      </c>
      <c r="B489" s="89" t="s">
        <v>2356</v>
      </c>
      <c r="C489" s="32">
        <v>25321151</v>
      </c>
      <c r="D489" s="34" t="s">
        <v>59</v>
      </c>
      <c r="E489" s="90">
        <v>120</v>
      </c>
      <c r="F489" s="90" t="s">
        <v>1578</v>
      </c>
      <c r="G489" s="90"/>
      <c r="H489" s="90"/>
      <c r="I489" s="90"/>
      <c r="J489" s="90"/>
      <c r="K489" s="90"/>
      <c r="L489" s="90"/>
      <c r="M489" s="35"/>
      <c r="N489" s="43">
        <v>29</v>
      </c>
      <c r="O489" s="91" t="s">
        <v>100</v>
      </c>
      <c r="P489" s="44" t="s">
        <v>2357</v>
      </c>
      <c r="Q489" s="49"/>
      <c r="R489" s="92"/>
      <c r="S489" s="92"/>
      <c r="T489" s="50"/>
      <c r="U489" s="55"/>
      <c r="V489" s="93"/>
      <c r="W489" s="56">
        <v>536</v>
      </c>
      <c r="X489" s="61"/>
      <c r="Y489" s="74"/>
      <c r="Z489" s="74"/>
      <c r="AA489" s="74"/>
      <c r="AB489" s="74"/>
      <c r="AC489" s="74"/>
      <c r="AD489" s="74"/>
      <c r="AE489" s="74"/>
      <c r="AF489" s="74"/>
      <c r="AG489" s="74"/>
      <c r="AH489" s="74"/>
      <c r="AI489" s="74"/>
      <c r="AJ489" s="62"/>
      <c r="AK489" s="67" t="s">
        <v>2359</v>
      </c>
      <c r="AL489" s="94"/>
      <c r="AM489" s="95" t="s">
        <v>358</v>
      </c>
      <c r="AN489" s="68"/>
      <c r="AO489" s="72" t="s">
        <v>2358</v>
      </c>
      <c r="AP489" s="98" t="str" cm="1">
        <f t="array" aca="1" ref="AP489" ca="1">INDIRECT(ADDRESS(CELL("row", INDEX('Drugs properties'!$A:$A, MATCH($D489, 'Drugs properties'!$A:$A, 0), 0)), 2, 4, TRUE, "Drugs properties"))</f>
        <v>CCC(=O)C(CC(C)N(C)C)(C1=CC=CC=C1)C2=CC=CC=C2</v>
      </c>
      <c r="AQ489" s="98" cm="1">
        <f t="array" aca="1" ref="AQ489" ca="1">INDIRECT(ADDRESS(CELL("row", INDEX('Drugs properties'!$A:$A, MATCH($D489, 'Drugs properties'!$A:$A, 0), 0)), 3, 4, TRUE, "Drugs properties"))</f>
        <v>309.45</v>
      </c>
      <c r="AR489" s="98" cm="1">
        <f t="array" aca="1" ref="AR489" ca="1">INDIRECT(ADDRESS(CELL("row", INDEX('Drugs properties'!$A:$A, MATCH($D489, 'Drugs properties'!$A:$A, 0), 0)), 4, 4, TRUE, "Drugs properties"))</f>
        <v>20.309999999999999</v>
      </c>
      <c r="AS489" s="98" cm="1">
        <f t="array" aca="1" ref="AS489" ca="1">INDIRECT(ADDRESS(CELL("row", INDEX('Drugs properties'!$A:$A, MATCH($D489, 'Drugs properties'!$A:$A, 0), 0)), 5, 4, TRUE, "Drugs properties"))</f>
        <v>4.0599999999999996</v>
      </c>
      <c r="AT489" s="98" cm="1">
        <f t="array" aca="1" ref="AT489" ca="1">INDIRECT(ADDRESS(CELL("row", INDEX('Drugs properties'!$A:$A, MATCH($D489, 'Drugs properties'!$A:$A, 0), 0)), 6, 4, TRUE, "Drugs properties"))</f>
        <v>2</v>
      </c>
      <c r="AU489" s="98" cm="1">
        <f t="array" aca="1" ref="AU489" ca="1">INDIRECT(ADDRESS(CELL("row", INDEX('Drugs properties'!$A:$A, MATCH($D489, 'Drugs properties'!$A:$A, 0), 0)), 7, 4, TRUE, "Drugs properties"))</f>
        <v>0</v>
      </c>
      <c r="AV489" s="98" cm="1">
        <f t="array" aca="1" ref="AV489" ca="1">INDIRECT(ADDRESS(CELL("row", INDEX('Drugs properties'!$A:$A, MATCH($D489, 'Drugs properties'!$A:$A, 0), 0)), 8, 4, TRUE, "Drugs properties"))</f>
        <v>7</v>
      </c>
      <c r="AW489" s="98" cm="1">
        <f t="array" aca="1" ref="AW489" ca="1">INDIRECT(ADDRESS(CELL("row", INDEX('Drugs properties'!$A:$A, MATCH($D489, 'Drugs properties'!$A:$A, 0), 0)), 9, 4, TRUE, "Drugs properties"))</f>
        <v>23</v>
      </c>
      <c r="AX489" s="105" cm="1">
        <f t="array" aca="1" ref="AX489" ca="1">INDIRECT(ADDRESS(CELL("row", INDEX('Drugs properties'!$A:$A, MATCH($D489, 'Drugs properties'!$A:$A, 0), 0)), 11, 4, TRUE, "Drugs properties"))</f>
        <v>15227</v>
      </c>
      <c r="AY489" s="102" cm="1">
        <f t="array" aca="1" ref="AY489" ca="1">INDIRECT(ADDRESS(CELL("row", INDEX('Drugs properties'!$A:$A, MATCH($D489, 'Drugs properties'!$A:$A, 0), 0)), 12, 4, TRUE, "Drugs properties"))</f>
        <v>2229</v>
      </c>
      <c r="AZ489" s="102" cm="1">
        <f t="array" aca="1" ref="AZ489" ca="1">INDIRECT(ADDRESS(CELL("row", INDEX('Drugs properties'!$A:$A, MATCH($D489, 'Drugs properties'!$A:$A, 0), 0)), 13, 4, TRUE, "Drugs properties"))</f>
        <v>251</v>
      </c>
      <c r="BA489" s="109" cm="1">
        <f t="array" aca="1" ref="BA489" ca="1">INDIRECT(ADDRESS(CELL("row", INDEX('Drugs properties'!$A:$A, MATCH($D489, 'Drugs properties'!$A:$A, 0), 0)), 14, 4, TRUE, "Drugs properties"))</f>
        <v>10</v>
      </c>
    </row>
    <row r="490" spans="1:53" s="1" customFormat="1" ht="180" x14ac:dyDescent="0.25">
      <c r="A490" s="15">
        <v>488</v>
      </c>
      <c r="B490" s="89" t="s">
        <v>2360</v>
      </c>
      <c r="C490" s="32">
        <v>18686025</v>
      </c>
      <c r="D490" s="34" t="s">
        <v>59</v>
      </c>
      <c r="E490" s="90">
        <v>100</v>
      </c>
      <c r="F490" s="90"/>
      <c r="G490" s="90"/>
      <c r="H490" s="90"/>
      <c r="I490" s="90"/>
      <c r="J490" s="90"/>
      <c r="K490" s="90"/>
      <c r="L490" s="90"/>
      <c r="M490" s="35"/>
      <c r="N490" s="43">
        <v>56</v>
      </c>
      <c r="O490" s="91" t="s">
        <v>96</v>
      </c>
      <c r="P490" s="44" t="s">
        <v>2361</v>
      </c>
      <c r="Q490" s="49"/>
      <c r="R490" s="92"/>
      <c r="S490" s="92"/>
      <c r="T490" s="50"/>
      <c r="U490" s="55"/>
      <c r="V490" s="93"/>
      <c r="W490" s="56">
        <v>580</v>
      </c>
      <c r="X490" s="61"/>
      <c r="Y490" s="74"/>
      <c r="Z490" s="74"/>
      <c r="AA490" s="74"/>
      <c r="AB490" s="74"/>
      <c r="AC490" s="74">
        <v>3.5</v>
      </c>
      <c r="AD490" s="74">
        <v>0.69940000000000002</v>
      </c>
      <c r="AE490" s="74"/>
      <c r="AF490" s="74"/>
      <c r="AG490" s="74"/>
      <c r="AH490" s="74"/>
      <c r="AI490" s="74"/>
      <c r="AJ490" s="62"/>
      <c r="AK490" s="67" t="s">
        <v>2363</v>
      </c>
      <c r="AL490" s="94"/>
      <c r="AM490" s="94"/>
      <c r="AN490" s="68" t="s">
        <v>2362</v>
      </c>
      <c r="AO490" s="72"/>
      <c r="AP490" s="98" t="str" cm="1">
        <f t="array" aca="1" ref="AP490" ca="1">INDIRECT(ADDRESS(CELL("row", INDEX('Drugs properties'!$A:$A, MATCH($D490, 'Drugs properties'!$A:$A, 0), 0)), 2, 4, TRUE, "Drugs properties"))</f>
        <v>CCC(=O)C(CC(C)N(C)C)(C1=CC=CC=C1)C2=CC=CC=C2</v>
      </c>
      <c r="AQ490" s="98" cm="1">
        <f t="array" aca="1" ref="AQ490" ca="1">INDIRECT(ADDRESS(CELL("row", INDEX('Drugs properties'!$A:$A, MATCH($D490, 'Drugs properties'!$A:$A, 0), 0)), 3, 4, TRUE, "Drugs properties"))</f>
        <v>309.45</v>
      </c>
      <c r="AR490" s="98" cm="1">
        <f t="array" aca="1" ref="AR490" ca="1">INDIRECT(ADDRESS(CELL("row", INDEX('Drugs properties'!$A:$A, MATCH($D490, 'Drugs properties'!$A:$A, 0), 0)), 4, 4, TRUE, "Drugs properties"))</f>
        <v>20.309999999999999</v>
      </c>
      <c r="AS490" s="98" cm="1">
        <f t="array" aca="1" ref="AS490" ca="1">INDIRECT(ADDRESS(CELL("row", INDEX('Drugs properties'!$A:$A, MATCH($D490, 'Drugs properties'!$A:$A, 0), 0)), 5, 4, TRUE, "Drugs properties"))</f>
        <v>4.0599999999999996</v>
      </c>
      <c r="AT490" s="98" cm="1">
        <f t="array" aca="1" ref="AT490" ca="1">INDIRECT(ADDRESS(CELL("row", INDEX('Drugs properties'!$A:$A, MATCH($D490, 'Drugs properties'!$A:$A, 0), 0)), 6, 4, TRUE, "Drugs properties"))</f>
        <v>2</v>
      </c>
      <c r="AU490" s="98" cm="1">
        <f t="array" aca="1" ref="AU490" ca="1">INDIRECT(ADDRESS(CELL("row", INDEX('Drugs properties'!$A:$A, MATCH($D490, 'Drugs properties'!$A:$A, 0), 0)), 7, 4, TRUE, "Drugs properties"))</f>
        <v>0</v>
      </c>
      <c r="AV490" s="98" cm="1">
        <f t="array" aca="1" ref="AV490" ca="1">INDIRECT(ADDRESS(CELL("row", INDEX('Drugs properties'!$A:$A, MATCH($D490, 'Drugs properties'!$A:$A, 0), 0)), 8, 4, TRUE, "Drugs properties"))</f>
        <v>7</v>
      </c>
      <c r="AW490" s="98" cm="1">
        <f t="array" aca="1" ref="AW490" ca="1">INDIRECT(ADDRESS(CELL("row", INDEX('Drugs properties'!$A:$A, MATCH($D490, 'Drugs properties'!$A:$A, 0), 0)), 9, 4, TRUE, "Drugs properties"))</f>
        <v>23</v>
      </c>
      <c r="AX490" s="105" cm="1">
        <f t="array" aca="1" ref="AX490" ca="1">INDIRECT(ADDRESS(CELL("row", INDEX('Drugs properties'!$A:$A, MATCH($D490, 'Drugs properties'!$A:$A, 0), 0)), 11, 4, TRUE, "Drugs properties"))</f>
        <v>15227</v>
      </c>
      <c r="AY490" s="102" cm="1">
        <f t="array" aca="1" ref="AY490" ca="1">INDIRECT(ADDRESS(CELL("row", INDEX('Drugs properties'!$A:$A, MATCH($D490, 'Drugs properties'!$A:$A, 0), 0)), 12, 4, TRUE, "Drugs properties"))</f>
        <v>2229</v>
      </c>
      <c r="AZ490" s="102" cm="1">
        <f t="array" aca="1" ref="AZ490" ca="1">INDIRECT(ADDRESS(CELL("row", INDEX('Drugs properties'!$A:$A, MATCH($D490, 'Drugs properties'!$A:$A, 0), 0)), 13, 4, TRUE, "Drugs properties"))</f>
        <v>251</v>
      </c>
      <c r="BA490" s="109" cm="1">
        <f t="array" aca="1" ref="BA490" ca="1">INDIRECT(ADDRESS(CELL("row", INDEX('Drugs properties'!$A:$A, MATCH($D490, 'Drugs properties'!$A:$A, 0), 0)), 14, 4, TRUE, "Drugs properties"))</f>
        <v>10</v>
      </c>
    </row>
    <row r="491" spans="1:53" s="1" customFormat="1" ht="165" x14ac:dyDescent="0.25">
      <c r="A491" s="15">
        <v>489</v>
      </c>
      <c r="B491" s="89" t="s">
        <v>2364</v>
      </c>
      <c r="C491" s="32">
        <v>12791438</v>
      </c>
      <c r="D491" s="34" t="s">
        <v>59</v>
      </c>
      <c r="E491" s="90">
        <v>660</v>
      </c>
      <c r="F491" s="90"/>
      <c r="G491" s="90" t="s">
        <v>19</v>
      </c>
      <c r="H491" s="90" t="s">
        <v>2366</v>
      </c>
      <c r="I491" s="90" t="s">
        <v>3389</v>
      </c>
      <c r="J491" s="90" t="s">
        <v>2372</v>
      </c>
      <c r="K491" s="90"/>
      <c r="L491" s="90"/>
      <c r="M491" s="35"/>
      <c r="N491" s="43">
        <v>41</v>
      </c>
      <c r="O491" s="91" t="s">
        <v>100</v>
      </c>
      <c r="P491" s="44" t="s">
        <v>2365</v>
      </c>
      <c r="Q491" s="49" t="s">
        <v>2367</v>
      </c>
      <c r="R491" s="92">
        <v>90</v>
      </c>
      <c r="S491" s="92">
        <v>20</v>
      </c>
      <c r="T491" s="50"/>
      <c r="U491" s="55"/>
      <c r="V491" s="93"/>
      <c r="W491" s="56"/>
      <c r="X491" s="61"/>
      <c r="Y491" s="74"/>
      <c r="Z491" s="74"/>
      <c r="AA491" s="74"/>
      <c r="AB491" s="74"/>
      <c r="AC491" s="74">
        <v>3.3</v>
      </c>
      <c r="AD491" s="74" t="s">
        <v>73</v>
      </c>
      <c r="AE491" s="74"/>
      <c r="AF491" s="74"/>
      <c r="AG491" s="74"/>
      <c r="AH491" s="74"/>
      <c r="AI491" s="74"/>
      <c r="AJ491" s="62" t="s">
        <v>73</v>
      </c>
      <c r="AK491" s="67" t="s">
        <v>2368</v>
      </c>
      <c r="AL491" s="94"/>
      <c r="AM491" s="94"/>
      <c r="AN491" s="68"/>
      <c r="AO491" s="72"/>
      <c r="AP491" s="98" t="str" cm="1">
        <f t="array" aca="1" ref="AP491" ca="1">INDIRECT(ADDRESS(CELL("row", INDEX('Drugs properties'!$A:$A, MATCH($D491, 'Drugs properties'!$A:$A, 0), 0)), 2, 4, TRUE, "Drugs properties"))</f>
        <v>CCC(=O)C(CC(C)N(C)C)(C1=CC=CC=C1)C2=CC=CC=C2</v>
      </c>
      <c r="AQ491" s="98" cm="1">
        <f t="array" aca="1" ref="AQ491" ca="1">INDIRECT(ADDRESS(CELL("row", INDEX('Drugs properties'!$A:$A, MATCH($D491, 'Drugs properties'!$A:$A, 0), 0)), 3, 4, TRUE, "Drugs properties"))</f>
        <v>309.45</v>
      </c>
      <c r="AR491" s="98" cm="1">
        <f t="array" aca="1" ref="AR491" ca="1">INDIRECT(ADDRESS(CELL("row", INDEX('Drugs properties'!$A:$A, MATCH($D491, 'Drugs properties'!$A:$A, 0), 0)), 4, 4, TRUE, "Drugs properties"))</f>
        <v>20.309999999999999</v>
      </c>
      <c r="AS491" s="98" cm="1">
        <f t="array" aca="1" ref="AS491" ca="1">INDIRECT(ADDRESS(CELL("row", INDEX('Drugs properties'!$A:$A, MATCH($D491, 'Drugs properties'!$A:$A, 0), 0)), 5, 4, TRUE, "Drugs properties"))</f>
        <v>4.0599999999999996</v>
      </c>
      <c r="AT491" s="98" cm="1">
        <f t="array" aca="1" ref="AT491" ca="1">INDIRECT(ADDRESS(CELL("row", INDEX('Drugs properties'!$A:$A, MATCH($D491, 'Drugs properties'!$A:$A, 0), 0)), 6, 4, TRUE, "Drugs properties"))</f>
        <v>2</v>
      </c>
      <c r="AU491" s="98" cm="1">
        <f t="array" aca="1" ref="AU491" ca="1">INDIRECT(ADDRESS(CELL("row", INDEX('Drugs properties'!$A:$A, MATCH($D491, 'Drugs properties'!$A:$A, 0), 0)), 7, 4, TRUE, "Drugs properties"))</f>
        <v>0</v>
      </c>
      <c r="AV491" s="98" cm="1">
        <f t="array" aca="1" ref="AV491" ca="1">INDIRECT(ADDRESS(CELL("row", INDEX('Drugs properties'!$A:$A, MATCH($D491, 'Drugs properties'!$A:$A, 0), 0)), 8, 4, TRUE, "Drugs properties"))</f>
        <v>7</v>
      </c>
      <c r="AW491" s="98" cm="1">
        <f t="array" aca="1" ref="AW491" ca="1">INDIRECT(ADDRESS(CELL("row", INDEX('Drugs properties'!$A:$A, MATCH($D491, 'Drugs properties'!$A:$A, 0), 0)), 9, 4, TRUE, "Drugs properties"))</f>
        <v>23</v>
      </c>
      <c r="AX491" s="105" cm="1">
        <f t="array" aca="1" ref="AX491" ca="1">INDIRECT(ADDRESS(CELL("row", INDEX('Drugs properties'!$A:$A, MATCH($D491, 'Drugs properties'!$A:$A, 0), 0)), 11, 4, TRUE, "Drugs properties"))</f>
        <v>15227</v>
      </c>
      <c r="AY491" s="102" cm="1">
        <f t="array" aca="1" ref="AY491" ca="1">INDIRECT(ADDRESS(CELL("row", INDEX('Drugs properties'!$A:$A, MATCH($D491, 'Drugs properties'!$A:$A, 0), 0)), 12, 4, TRUE, "Drugs properties"))</f>
        <v>2229</v>
      </c>
      <c r="AZ491" s="102" cm="1">
        <f t="array" aca="1" ref="AZ491" ca="1">INDIRECT(ADDRESS(CELL("row", INDEX('Drugs properties'!$A:$A, MATCH($D491, 'Drugs properties'!$A:$A, 0), 0)), 13, 4, TRUE, "Drugs properties"))</f>
        <v>251</v>
      </c>
      <c r="BA491" s="109" cm="1">
        <f t="array" aca="1" ref="BA491" ca="1">INDIRECT(ADDRESS(CELL("row", INDEX('Drugs properties'!$A:$A, MATCH($D491, 'Drugs properties'!$A:$A, 0), 0)), 14, 4, TRUE, "Drugs properties"))</f>
        <v>10</v>
      </c>
    </row>
    <row r="492" spans="1:53" s="1" customFormat="1" ht="75" x14ac:dyDescent="0.25">
      <c r="A492" s="15">
        <v>490</v>
      </c>
      <c r="B492" s="89" t="s">
        <v>2364</v>
      </c>
      <c r="C492" s="32">
        <v>12791438</v>
      </c>
      <c r="D492" s="34" t="s">
        <v>59</v>
      </c>
      <c r="E492" s="90">
        <v>650</v>
      </c>
      <c r="F492" s="90"/>
      <c r="G492" s="90" t="s">
        <v>19</v>
      </c>
      <c r="H492" s="90" t="s">
        <v>2370</v>
      </c>
      <c r="I492" s="90" t="s">
        <v>2371</v>
      </c>
      <c r="J492" s="90"/>
      <c r="K492" s="90" t="s">
        <v>19</v>
      </c>
      <c r="L492" s="90"/>
      <c r="M492" s="35"/>
      <c r="N492" s="43">
        <v>52</v>
      </c>
      <c r="O492" s="91" t="s">
        <v>100</v>
      </c>
      <c r="P492" s="44" t="s">
        <v>2369</v>
      </c>
      <c r="Q492" s="49" t="s">
        <v>2373</v>
      </c>
      <c r="R492" s="92">
        <v>70</v>
      </c>
      <c r="S492" s="92">
        <v>20</v>
      </c>
      <c r="T492" s="50"/>
      <c r="U492" s="55"/>
      <c r="V492" s="93"/>
      <c r="W492" s="56"/>
      <c r="X492" s="61"/>
      <c r="Y492" s="74"/>
      <c r="Z492" s="74"/>
      <c r="AA492" s="74"/>
      <c r="AB492" s="74"/>
      <c r="AC492" s="74" t="s">
        <v>73</v>
      </c>
      <c r="AD492" s="74" t="s">
        <v>73</v>
      </c>
      <c r="AE492" s="74" t="s">
        <v>73</v>
      </c>
      <c r="AF492" s="74"/>
      <c r="AG492" s="74"/>
      <c r="AH492" s="74"/>
      <c r="AI492" s="74"/>
      <c r="AJ492" s="62" t="s">
        <v>73</v>
      </c>
      <c r="AK492" s="67" t="s">
        <v>2374</v>
      </c>
      <c r="AL492" s="94"/>
      <c r="AM492" s="94"/>
      <c r="AN492" s="68"/>
      <c r="AO492" s="72"/>
      <c r="AP492" s="98" t="str" cm="1">
        <f t="array" aca="1" ref="AP492" ca="1">INDIRECT(ADDRESS(CELL("row", INDEX('Drugs properties'!$A:$A, MATCH($D492, 'Drugs properties'!$A:$A, 0), 0)), 2, 4, TRUE, "Drugs properties"))</f>
        <v>CCC(=O)C(CC(C)N(C)C)(C1=CC=CC=C1)C2=CC=CC=C2</v>
      </c>
      <c r="AQ492" s="98" cm="1">
        <f t="array" aca="1" ref="AQ492" ca="1">INDIRECT(ADDRESS(CELL("row", INDEX('Drugs properties'!$A:$A, MATCH($D492, 'Drugs properties'!$A:$A, 0), 0)), 3, 4, TRUE, "Drugs properties"))</f>
        <v>309.45</v>
      </c>
      <c r="AR492" s="98" cm="1">
        <f t="array" aca="1" ref="AR492" ca="1">INDIRECT(ADDRESS(CELL("row", INDEX('Drugs properties'!$A:$A, MATCH($D492, 'Drugs properties'!$A:$A, 0), 0)), 4, 4, TRUE, "Drugs properties"))</f>
        <v>20.309999999999999</v>
      </c>
      <c r="AS492" s="98" cm="1">
        <f t="array" aca="1" ref="AS492" ca="1">INDIRECT(ADDRESS(CELL("row", INDEX('Drugs properties'!$A:$A, MATCH($D492, 'Drugs properties'!$A:$A, 0), 0)), 5, 4, TRUE, "Drugs properties"))</f>
        <v>4.0599999999999996</v>
      </c>
      <c r="AT492" s="98" cm="1">
        <f t="array" aca="1" ref="AT492" ca="1">INDIRECT(ADDRESS(CELL("row", INDEX('Drugs properties'!$A:$A, MATCH($D492, 'Drugs properties'!$A:$A, 0), 0)), 6, 4, TRUE, "Drugs properties"))</f>
        <v>2</v>
      </c>
      <c r="AU492" s="98" cm="1">
        <f t="array" aca="1" ref="AU492" ca="1">INDIRECT(ADDRESS(CELL("row", INDEX('Drugs properties'!$A:$A, MATCH($D492, 'Drugs properties'!$A:$A, 0), 0)), 7, 4, TRUE, "Drugs properties"))</f>
        <v>0</v>
      </c>
      <c r="AV492" s="98" cm="1">
        <f t="array" aca="1" ref="AV492" ca="1">INDIRECT(ADDRESS(CELL("row", INDEX('Drugs properties'!$A:$A, MATCH($D492, 'Drugs properties'!$A:$A, 0), 0)), 8, 4, TRUE, "Drugs properties"))</f>
        <v>7</v>
      </c>
      <c r="AW492" s="98" cm="1">
        <f t="array" aca="1" ref="AW492" ca="1">INDIRECT(ADDRESS(CELL("row", INDEX('Drugs properties'!$A:$A, MATCH($D492, 'Drugs properties'!$A:$A, 0), 0)), 9, 4, TRUE, "Drugs properties"))</f>
        <v>23</v>
      </c>
      <c r="AX492" s="105" cm="1">
        <f t="array" aca="1" ref="AX492" ca="1">INDIRECT(ADDRESS(CELL("row", INDEX('Drugs properties'!$A:$A, MATCH($D492, 'Drugs properties'!$A:$A, 0), 0)), 11, 4, TRUE, "Drugs properties"))</f>
        <v>15227</v>
      </c>
      <c r="AY492" s="102" cm="1">
        <f t="array" aca="1" ref="AY492" ca="1">INDIRECT(ADDRESS(CELL("row", INDEX('Drugs properties'!$A:$A, MATCH($D492, 'Drugs properties'!$A:$A, 0), 0)), 12, 4, TRUE, "Drugs properties"))</f>
        <v>2229</v>
      </c>
      <c r="AZ492" s="102" cm="1">
        <f t="array" aca="1" ref="AZ492" ca="1">INDIRECT(ADDRESS(CELL("row", INDEX('Drugs properties'!$A:$A, MATCH($D492, 'Drugs properties'!$A:$A, 0), 0)), 13, 4, TRUE, "Drugs properties"))</f>
        <v>251</v>
      </c>
      <c r="BA492" s="109" cm="1">
        <f t="array" aca="1" ref="BA492" ca="1">INDIRECT(ADDRESS(CELL("row", INDEX('Drugs properties'!$A:$A, MATCH($D492, 'Drugs properties'!$A:$A, 0), 0)), 14, 4, TRUE, "Drugs properties"))</f>
        <v>10</v>
      </c>
    </row>
    <row r="493" spans="1:53" s="1" customFormat="1" ht="135" x14ac:dyDescent="0.25">
      <c r="A493" s="15">
        <v>491</v>
      </c>
      <c r="B493" s="89" t="s">
        <v>2364</v>
      </c>
      <c r="C493" s="32">
        <v>12791438</v>
      </c>
      <c r="D493" s="34" t="s">
        <v>59</v>
      </c>
      <c r="E493" s="90">
        <v>700</v>
      </c>
      <c r="F493" s="90"/>
      <c r="G493" s="90"/>
      <c r="H493" s="90" t="s">
        <v>2376</v>
      </c>
      <c r="I493" s="90" t="s">
        <v>3390</v>
      </c>
      <c r="J493" s="90" t="s">
        <v>2377</v>
      </c>
      <c r="K493" s="90"/>
      <c r="L493" s="90"/>
      <c r="M493" s="35"/>
      <c r="N493" s="43">
        <v>61</v>
      </c>
      <c r="O493" s="91" t="s">
        <v>100</v>
      </c>
      <c r="P493" s="44"/>
      <c r="Q493" s="49" t="s">
        <v>2375</v>
      </c>
      <c r="R493" s="92">
        <v>135</v>
      </c>
      <c r="S493" s="92">
        <v>38</v>
      </c>
      <c r="T493" s="50"/>
      <c r="U493" s="55"/>
      <c r="V493" s="93"/>
      <c r="W493" s="56"/>
      <c r="X493" s="61"/>
      <c r="Y493" s="74"/>
      <c r="Z493" s="74"/>
      <c r="AA493" s="74"/>
      <c r="AB493" s="74"/>
      <c r="AC493" s="74" t="s">
        <v>73</v>
      </c>
      <c r="AD493" s="74"/>
      <c r="AE493" s="74" t="s">
        <v>73</v>
      </c>
      <c r="AF493" s="74"/>
      <c r="AG493" s="74"/>
      <c r="AH493" s="74"/>
      <c r="AI493" s="74"/>
      <c r="AJ493" s="62" t="s">
        <v>73</v>
      </c>
      <c r="AK493" s="67" t="s">
        <v>2378</v>
      </c>
      <c r="AL493" s="94"/>
      <c r="AM493" s="94"/>
      <c r="AN493" s="68"/>
      <c r="AO493" s="72"/>
      <c r="AP493" s="100" t="str" cm="1">
        <f t="array" aca="1" ref="AP493" ca="1">INDIRECT(ADDRESS(CELL("row", INDEX('Drugs properties'!$A:$A, MATCH($D493, 'Drugs properties'!$A:$A, 0), 0)), 2, 4, TRUE, "Drugs properties"))</f>
        <v>CCC(=O)C(CC(C)N(C)C)(C1=CC=CC=C1)C2=CC=CC=C2</v>
      </c>
      <c r="AQ493" s="98" cm="1">
        <f t="array" aca="1" ref="AQ493" ca="1">INDIRECT(ADDRESS(CELL("row", INDEX('Drugs properties'!$A:$A, MATCH($D493, 'Drugs properties'!$A:$A, 0), 0)), 3, 4, TRUE, "Drugs properties"))</f>
        <v>309.45</v>
      </c>
      <c r="AR493" s="98" cm="1">
        <f t="array" aca="1" ref="AR493" ca="1">INDIRECT(ADDRESS(CELL("row", INDEX('Drugs properties'!$A:$A, MATCH($D493, 'Drugs properties'!$A:$A, 0), 0)), 4, 4, TRUE, "Drugs properties"))</f>
        <v>20.309999999999999</v>
      </c>
      <c r="AS493" s="98" cm="1">
        <f t="array" aca="1" ref="AS493" ca="1">INDIRECT(ADDRESS(CELL("row", INDEX('Drugs properties'!$A:$A, MATCH($D493, 'Drugs properties'!$A:$A, 0), 0)), 5, 4, TRUE, "Drugs properties"))</f>
        <v>4.0599999999999996</v>
      </c>
      <c r="AT493" s="98" cm="1">
        <f t="array" aca="1" ref="AT493" ca="1">INDIRECT(ADDRESS(CELL("row", INDEX('Drugs properties'!$A:$A, MATCH($D493, 'Drugs properties'!$A:$A, 0), 0)), 6, 4, TRUE, "Drugs properties"))</f>
        <v>2</v>
      </c>
      <c r="AU493" s="98" cm="1">
        <f t="array" aca="1" ref="AU493" ca="1">INDIRECT(ADDRESS(CELL("row", INDEX('Drugs properties'!$A:$A, MATCH($D493, 'Drugs properties'!$A:$A, 0), 0)), 7, 4, TRUE, "Drugs properties"))</f>
        <v>0</v>
      </c>
      <c r="AV493" s="98" cm="1">
        <f t="array" aca="1" ref="AV493" ca="1">INDIRECT(ADDRESS(CELL("row", INDEX('Drugs properties'!$A:$A, MATCH($D493, 'Drugs properties'!$A:$A, 0), 0)), 8, 4, TRUE, "Drugs properties"))</f>
        <v>7</v>
      </c>
      <c r="AW493" s="98" cm="1">
        <f t="array" aca="1" ref="AW493" ca="1">INDIRECT(ADDRESS(CELL("row", INDEX('Drugs properties'!$A:$A, MATCH($D493, 'Drugs properties'!$A:$A, 0), 0)), 9, 4, TRUE, "Drugs properties"))</f>
        <v>23</v>
      </c>
      <c r="AX493" s="105" cm="1">
        <f t="array" aca="1" ref="AX493" ca="1">INDIRECT(ADDRESS(CELL("row", INDEX('Drugs properties'!$A:$A, MATCH($D493, 'Drugs properties'!$A:$A, 0), 0)), 11, 4, TRUE, "Drugs properties"))</f>
        <v>15227</v>
      </c>
      <c r="AY493" s="102" cm="1">
        <f t="array" aca="1" ref="AY493" ca="1">INDIRECT(ADDRESS(CELL("row", INDEX('Drugs properties'!$A:$A, MATCH($D493, 'Drugs properties'!$A:$A, 0), 0)), 12, 4, TRUE, "Drugs properties"))</f>
        <v>2229</v>
      </c>
      <c r="AZ493" s="102" cm="1">
        <f t="array" aca="1" ref="AZ493" ca="1">INDIRECT(ADDRESS(CELL("row", INDEX('Drugs properties'!$A:$A, MATCH($D493, 'Drugs properties'!$A:$A, 0), 0)), 13, 4, TRUE, "Drugs properties"))</f>
        <v>251</v>
      </c>
      <c r="BA493" s="109" cm="1">
        <f t="array" aca="1" ref="BA493" ca="1">INDIRECT(ADDRESS(CELL("row", INDEX('Drugs properties'!$A:$A, MATCH($D493, 'Drugs properties'!$A:$A, 0), 0)), 14, 4, TRUE, "Drugs properties"))</f>
        <v>10</v>
      </c>
    </row>
    <row r="494" spans="1:53" s="1" customFormat="1" ht="60" x14ac:dyDescent="0.25">
      <c r="A494" s="15">
        <v>492</v>
      </c>
      <c r="B494" s="89" t="s">
        <v>2379</v>
      </c>
      <c r="C494" s="32">
        <v>15977920</v>
      </c>
      <c r="D494" s="34" t="s">
        <v>59</v>
      </c>
      <c r="E494" s="90">
        <v>450</v>
      </c>
      <c r="F494" s="90"/>
      <c r="G494" s="90"/>
      <c r="H494" s="90" t="s">
        <v>2381</v>
      </c>
      <c r="I494" s="90">
        <v>300</v>
      </c>
      <c r="J494" s="90"/>
      <c r="K494" s="90"/>
      <c r="L494" s="90"/>
      <c r="M494" s="35"/>
      <c r="N494" s="43">
        <v>42</v>
      </c>
      <c r="O494" s="91" t="s">
        <v>96</v>
      </c>
      <c r="P494" s="44" t="s">
        <v>2380</v>
      </c>
      <c r="Q494" s="49"/>
      <c r="R494" s="92"/>
      <c r="S494" s="92"/>
      <c r="T494" s="50"/>
      <c r="U494" s="55"/>
      <c r="V494" s="93"/>
      <c r="W494" s="56">
        <v>582</v>
      </c>
      <c r="X494" s="61"/>
      <c r="Y494" s="74"/>
      <c r="Z494" s="74"/>
      <c r="AA494" s="74"/>
      <c r="AB494" s="74"/>
      <c r="AC494" s="74" t="s">
        <v>73</v>
      </c>
      <c r="AD494" s="74" t="s">
        <v>73</v>
      </c>
      <c r="AE494" s="74" t="s">
        <v>73</v>
      </c>
      <c r="AF494" s="74"/>
      <c r="AG494" s="74"/>
      <c r="AH494" s="74"/>
      <c r="AI494" s="74"/>
      <c r="AJ494" s="62"/>
      <c r="AK494" s="67" t="s">
        <v>2382</v>
      </c>
      <c r="AL494" s="94"/>
      <c r="AM494" s="94"/>
      <c r="AN494" s="68"/>
      <c r="AO494" s="72" t="s">
        <v>2383</v>
      </c>
      <c r="AP494" s="98" t="str" cm="1">
        <f t="array" aca="1" ref="AP494" ca="1">INDIRECT(ADDRESS(CELL("row", INDEX('Drugs properties'!$A:$A, MATCH($D494, 'Drugs properties'!$A:$A, 0), 0)), 2, 4, TRUE, "Drugs properties"))</f>
        <v>CCC(=O)C(CC(C)N(C)C)(C1=CC=CC=C1)C2=CC=CC=C2</v>
      </c>
      <c r="AQ494" s="98" cm="1">
        <f t="array" aca="1" ref="AQ494" ca="1">INDIRECT(ADDRESS(CELL("row", INDEX('Drugs properties'!$A:$A, MATCH($D494, 'Drugs properties'!$A:$A, 0), 0)), 3, 4, TRUE, "Drugs properties"))</f>
        <v>309.45</v>
      </c>
      <c r="AR494" s="98" cm="1">
        <f t="array" aca="1" ref="AR494" ca="1">INDIRECT(ADDRESS(CELL("row", INDEX('Drugs properties'!$A:$A, MATCH($D494, 'Drugs properties'!$A:$A, 0), 0)), 4, 4, TRUE, "Drugs properties"))</f>
        <v>20.309999999999999</v>
      </c>
      <c r="AS494" s="98" cm="1">
        <f t="array" aca="1" ref="AS494" ca="1">INDIRECT(ADDRESS(CELL("row", INDEX('Drugs properties'!$A:$A, MATCH($D494, 'Drugs properties'!$A:$A, 0), 0)), 5, 4, TRUE, "Drugs properties"))</f>
        <v>4.0599999999999996</v>
      </c>
      <c r="AT494" s="98" cm="1">
        <f t="array" aca="1" ref="AT494" ca="1">INDIRECT(ADDRESS(CELL("row", INDEX('Drugs properties'!$A:$A, MATCH($D494, 'Drugs properties'!$A:$A, 0), 0)), 6, 4, TRUE, "Drugs properties"))</f>
        <v>2</v>
      </c>
      <c r="AU494" s="98" cm="1">
        <f t="array" aca="1" ref="AU494" ca="1">INDIRECT(ADDRESS(CELL("row", INDEX('Drugs properties'!$A:$A, MATCH($D494, 'Drugs properties'!$A:$A, 0), 0)), 7, 4, TRUE, "Drugs properties"))</f>
        <v>0</v>
      </c>
      <c r="AV494" s="98" cm="1">
        <f t="array" aca="1" ref="AV494" ca="1">INDIRECT(ADDRESS(CELL("row", INDEX('Drugs properties'!$A:$A, MATCH($D494, 'Drugs properties'!$A:$A, 0), 0)), 8, 4, TRUE, "Drugs properties"))</f>
        <v>7</v>
      </c>
      <c r="AW494" s="98" cm="1">
        <f t="array" aca="1" ref="AW494" ca="1">INDIRECT(ADDRESS(CELL("row", INDEX('Drugs properties'!$A:$A, MATCH($D494, 'Drugs properties'!$A:$A, 0), 0)), 9, 4, TRUE, "Drugs properties"))</f>
        <v>23</v>
      </c>
      <c r="AX494" s="105" cm="1">
        <f t="array" aca="1" ref="AX494" ca="1">INDIRECT(ADDRESS(CELL("row", INDEX('Drugs properties'!$A:$A, MATCH($D494, 'Drugs properties'!$A:$A, 0), 0)), 11, 4, TRUE, "Drugs properties"))</f>
        <v>15227</v>
      </c>
      <c r="AY494" s="102" cm="1">
        <f t="array" aca="1" ref="AY494" ca="1">INDIRECT(ADDRESS(CELL("row", INDEX('Drugs properties'!$A:$A, MATCH($D494, 'Drugs properties'!$A:$A, 0), 0)), 12, 4, TRUE, "Drugs properties"))</f>
        <v>2229</v>
      </c>
      <c r="AZ494" s="102" cm="1">
        <f t="array" aca="1" ref="AZ494" ca="1">INDIRECT(ADDRESS(CELL("row", INDEX('Drugs properties'!$A:$A, MATCH($D494, 'Drugs properties'!$A:$A, 0), 0)), 13, 4, TRUE, "Drugs properties"))</f>
        <v>251</v>
      </c>
      <c r="BA494" s="109" cm="1">
        <f t="array" aca="1" ref="BA494" ca="1">INDIRECT(ADDRESS(CELL("row", INDEX('Drugs properties'!$A:$A, MATCH($D494, 'Drugs properties'!$A:$A, 0), 0)), 14, 4, TRUE, "Drugs properties"))</f>
        <v>10</v>
      </c>
    </row>
    <row r="495" spans="1:53" s="1" customFormat="1" ht="105" x14ac:dyDescent="0.25">
      <c r="A495" s="15">
        <v>493</v>
      </c>
      <c r="B495" s="89" t="s">
        <v>2384</v>
      </c>
      <c r="C495" s="32">
        <v>16760695</v>
      </c>
      <c r="D495" s="34" t="s">
        <v>20</v>
      </c>
      <c r="E495" s="90"/>
      <c r="F495" s="90"/>
      <c r="G495" s="90"/>
      <c r="H495" s="90"/>
      <c r="I495" s="90"/>
      <c r="J495" s="90"/>
      <c r="K495" s="90"/>
      <c r="L495" s="90"/>
      <c r="M495" s="35"/>
      <c r="N495" s="43">
        <v>70</v>
      </c>
      <c r="O495" s="91" t="s">
        <v>96</v>
      </c>
      <c r="P495" s="44" t="s">
        <v>2385</v>
      </c>
      <c r="Q495" s="49"/>
      <c r="R495" s="92"/>
      <c r="S495" s="92"/>
      <c r="T495" s="50"/>
      <c r="U495" s="55"/>
      <c r="V495" s="93">
        <v>600</v>
      </c>
      <c r="W495" s="56"/>
      <c r="X495" s="61"/>
      <c r="Y495" s="74"/>
      <c r="Z495" s="74"/>
      <c r="AA495" s="74"/>
      <c r="AB495" s="74"/>
      <c r="AC495" s="74"/>
      <c r="AD495" s="74"/>
      <c r="AE495" s="74"/>
      <c r="AF495" s="74"/>
      <c r="AG495" s="74"/>
      <c r="AH495" s="74"/>
      <c r="AI495" s="74"/>
      <c r="AJ495" s="62"/>
      <c r="AK495" s="67"/>
      <c r="AL495" s="94"/>
      <c r="AM495" s="94"/>
      <c r="AN495" s="68"/>
      <c r="AO495" s="72" t="s">
        <v>2386</v>
      </c>
      <c r="AP495" s="98" t="str" cm="1">
        <f t="array" aca="1" ref="AP495" ca="1">INDIRECT(ADDRESS(CELL("row", INDEX('Drugs properties'!$A:$A, MATCH($D495, 'Drugs properties'!$A:$A, 0), 0)), 2, 4, TRUE, "Drugs properties"))</f>
        <v>CN(CCC1=CC=C(C=C1)NS(=O)(=O)C)CCOC2=CC=C(C=C2)NS(=O)(=O)C</v>
      </c>
      <c r="AQ495" s="98" cm="1">
        <f t="array" aca="1" ref="AQ495" ca="1">INDIRECT(ADDRESS(CELL("row", INDEX('Drugs properties'!$A:$A, MATCH($D495, 'Drugs properties'!$A:$A, 0), 0)), 3, 4, TRUE, "Drugs properties"))</f>
        <v>441.56</v>
      </c>
      <c r="AR495" s="98" cm="1">
        <f t="array" aca="1" ref="AR495" ca="1">INDIRECT(ADDRESS(CELL("row", INDEX('Drugs properties'!$A:$A, MATCH($D495, 'Drugs properties'!$A:$A, 0), 0)), 4, 4, TRUE, "Drugs properties"))</f>
        <v>121.57</v>
      </c>
      <c r="AS495" s="98" cm="1">
        <f t="array" aca="1" ref="AS495" ca="1">INDIRECT(ADDRESS(CELL("row", INDEX('Drugs properties'!$A:$A, MATCH($D495, 'Drugs properties'!$A:$A, 0), 0)), 5, 4, TRUE, "Drugs properties"))</f>
        <v>1.93</v>
      </c>
      <c r="AT495" s="98" cm="1">
        <f t="array" aca="1" ref="AT495" ca="1">INDIRECT(ADDRESS(CELL("row", INDEX('Drugs properties'!$A:$A, MATCH($D495, 'Drugs properties'!$A:$A, 0), 0)), 6, 4, TRUE, "Drugs properties"))</f>
        <v>6</v>
      </c>
      <c r="AU495" s="98" cm="1">
        <f t="array" aca="1" ref="AU495" ca="1">INDIRECT(ADDRESS(CELL("row", INDEX('Drugs properties'!$A:$A, MATCH($D495, 'Drugs properties'!$A:$A, 0), 0)), 7, 4, TRUE, "Drugs properties"))</f>
        <v>2</v>
      </c>
      <c r="AV495" s="98" cm="1">
        <f t="array" aca="1" ref="AV495" ca="1">INDIRECT(ADDRESS(CELL("row", INDEX('Drugs properties'!$A:$A, MATCH($D495, 'Drugs properties'!$A:$A, 0), 0)), 8, 4, TRUE, "Drugs properties"))</f>
        <v>11</v>
      </c>
      <c r="AW495" s="98" cm="1">
        <f t="array" aca="1" ref="AW495" ca="1">INDIRECT(ADDRESS(CELL("row", INDEX('Drugs properties'!$A:$A, MATCH($D495, 'Drugs properties'!$A:$A, 0), 0)), 9, 4, TRUE, "Drugs properties"))</f>
        <v>29</v>
      </c>
      <c r="AX495" s="105" cm="1">
        <f t="array" aca="1" ref="AX495" ca="1">INDIRECT(ADDRESS(CELL("row", INDEX('Drugs properties'!$A:$A, MATCH($D495, 'Drugs properties'!$A:$A, 0), 0)), 11, 4, TRUE, "Drugs properties"))</f>
        <v>8650</v>
      </c>
      <c r="AY495" s="102" cm="1">
        <f t="array" aca="1" ref="AY495" ca="1">INDIRECT(ADDRESS(CELL("row", INDEX('Drugs properties'!$A:$A, MATCH($D495, 'Drugs properties'!$A:$A, 0), 0)), 12, 4, TRUE, "Drugs properties"))</f>
        <v>2741</v>
      </c>
      <c r="AZ495" s="102" cm="1">
        <f t="array" aca="1" ref="AZ495" ca="1">INDIRECT(ADDRESS(CELL("row", INDEX('Drugs properties'!$A:$A, MATCH($D495, 'Drugs properties'!$A:$A, 0), 0)), 13, 4, TRUE, "Drugs properties"))</f>
        <v>188</v>
      </c>
      <c r="BA495" s="109" cm="1">
        <f t="array" aca="1" ref="BA495" ca="1">INDIRECT(ADDRESS(CELL("row", INDEX('Drugs properties'!$A:$A, MATCH($D495, 'Drugs properties'!$A:$A, 0), 0)), 14, 4, TRUE, "Drugs properties"))</f>
        <v>15</v>
      </c>
    </row>
    <row r="496" spans="1:53" s="1" customFormat="1" ht="210" x14ac:dyDescent="0.25">
      <c r="A496" s="15">
        <v>494</v>
      </c>
      <c r="B496" s="89" t="s">
        <v>2387</v>
      </c>
      <c r="C496" s="32">
        <v>16211208</v>
      </c>
      <c r="D496" s="34" t="s">
        <v>20</v>
      </c>
      <c r="E496" s="90">
        <v>0.5</v>
      </c>
      <c r="F496" s="90" t="s">
        <v>3264</v>
      </c>
      <c r="G496" s="90" t="s">
        <v>19</v>
      </c>
      <c r="H496" s="90" t="s">
        <v>2391</v>
      </c>
      <c r="I496" s="90"/>
      <c r="J496" s="90"/>
      <c r="K496" s="90"/>
      <c r="L496" s="90"/>
      <c r="M496" s="35"/>
      <c r="N496" s="43">
        <v>80</v>
      </c>
      <c r="O496" s="91" t="s">
        <v>96</v>
      </c>
      <c r="P496" s="44" t="s">
        <v>2388</v>
      </c>
      <c r="Q496" s="49"/>
      <c r="R496" s="92"/>
      <c r="S496" s="92"/>
      <c r="T496" s="50"/>
      <c r="U496" s="55"/>
      <c r="V496" s="93"/>
      <c r="W496" s="56">
        <v>640</v>
      </c>
      <c r="X496" s="61"/>
      <c r="Y496" s="74"/>
      <c r="Z496" s="74"/>
      <c r="AA496" s="74"/>
      <c r="AB496" s="74"/>
      <c r="AC496" s="74">
        <v>3.7</v>
      </c>
      <c r="AD496" s="74">
        <v>0.9052</v>
      </c>
      <c r="AE496" s="74"/>
      <c r="AF496" s="74"/>
      <c r="AG496" s="74"/>
      <c r="AH496" s="74"/>
      <c r="AI496" s="74"/>
      <c r="AJ496" s="62"/>
      <c r="AK496" s="67"/>
      <c r="AL496" s="94"/>
      <c r="AM496" s="94"/>
      <c r="AN496" s="68" t="s">
        <v>2389</v>
      </c>
      <c r="AO496" s="72" t="s">
        <v>2390</v>
      </c>
      <c r="AP496" s="98" t="str" cm="1">
        <f t="array" aca="1" ref="AP496" ca="1">INDIRECT(ADDRESS(CELL("row", INDEX('Drugs properties'!$A:$A, MATCH($D496, 'Drugs properties'!$A:$A, 0), 0)), 2, 4, TRUE, "Drugs properties"))</f>
        <v>CN(CCC1=CC=C(C=C1)NS(=O)(=O)C)CCOC2=CC=C(C=C2)NS(=O)(=O)C</v>
      </c>
      <c r="AQ496" s="98" cm="1">
        <f t="array" aca="1" ref="AQ496" ca="1">INDIRECT(ADDRESS(CELL("row", INDEX('Drugs properties'!$A:$A, MATCH($D496, 'Drugs properties'!$A:$A, 0), 0)), 3, 4, TRUE, "Drugs properties"))</f>
        <v>441.56</v>
      </c>
      <c r="AR496" s="98" cm="1">
        <f t="array" aca="1" ref="AR496" ca="1">INDIRECT(ADDRESS(CELL("row", INDEX('Drugs properties'!$A:$A, MATCH($D496, 'Drugs properties'!$A:$A, 0), 0)), 4, 4, TRUE, "Drugs properties"))</f>
        <v>121.57</v>
      </c>
      <c r="AS496" s="98" cm="1">
        <f t="array" aca="1" ref="AS496" ca="1">INDIRECT(ADDRESS(CELL("row", INDEX('Drugs properties'!$A:$A, MATCH($D496, 'Drugs properties'!$A:$A, 0), 0)), 5, 4, TRUE, "Drugs properties"))</f>
        <v>1.93</v>
      </c>
      <c r="AT496" s="98" cm="1">
        <f t="array" aca="1" ref="AT496" ca="1">INDIRECT(ADDRESS(CELL("row", INDEX('Drugs properties'!$A:$A, MATCH($D496, 'Drugs properties'!$A:$A, 0), 0)), 6, 4, TRUE, "Drugs properties"))</f>
        <v>6</v>
      </c>
      <c r="AU496" s="98" cm="1">
        <f t="array" aca="1" ref="AU496" ca="1">INDIRECT(ADDRESS(CELL("row", INDEX('Drugs properties'!$A:$A, MATCH($D496, 'Drugs properties'!$A:$A, 0), 0)), 7, 4, TRUE, "Drugs properties"))</f>
        <v>2</v>
      </c>
      <c r="AV496" s="98" cm="1">
        <f t="array" aca="1" ref="AV496" ca="1">INDIRECT(ADDRESS(CELL("row", INDEX('Drugs properties'!$A:$A, MATCH($D496, 'Drugs properties'!$A:$A, 0), 0)), 8, 4, TRUE, "Drugs properties"))</f>
        <v>11</v>
      </c>
      <c r="AW496" s="98" cm="1">
        <f t="array" aca="1" ref="AW496" ca="1">INDIRECT(ADDRESS(CELL("row", INDEX('Drugs properties'!$A:$A, MATCH($D496, 'Drugs properties'!$A:$A, 0), 0)), 9, 4, TRUE, "Drugs properties"))</f>
        <v>29</v>
      </c>
      <c r="AX496" s="105" cm="1">
        <f t="array" aca="1" ref="AX496" ca="1">INDIRECT(ADDRESS(CELL("row", INDEX('Drugs properties'!$A:$A, MATCH($D496, 'Drugs properties'!$A:$A, 0), 0)), 11, 4, TRUE, "Drugs properties"))</f>
        <v>8650</v>
      </c>
      <c r="AY496" s="102" cm="1">
        <f t="array" aca="1" ref="AY496" ca="1">INDIRECT(ADDRESS(CELL("row", INDEX('Drugs properties'!$A:$A, MATCH($D496, 'Drugs properties'!$A:$A, 0), 0)), 12, 4, TRUE, "Drugs properties"))</f>
        <v>2741</v>
      </c>
      <c r="AZ496" s="102" cm="1">
        <f t="array" aca="1" ref="AZ496" ca="1">INDIRECT(ADDRESS(CELL("row", INDEX('Drugs properties'!$A:$A, MATCH($D496, 'Drugs properties'!$A:$A, 0), 0)), 13, 4, TRUE, "Drugs properties"))</f>
        <v>188</v>
      </c>
      <c r="BA496" s="109" cm="1">
        <f t="array" aca="1" ref="BA496" ca="1">INDIRECT(ADDRESS(CELL("row", INDEX('Drugs properties'!$A:$A, MATCH($D496, 'Drugs properties'!$A:$A, 0), 0)), 14, 4, TRUE, "Drugs properties"))</f>
        <v>15</v>
      </c>
    </row>
    <row r="497" spans="1:53" s="1" customFormat="1" ht="90" x14ac:dyDescent="0.25">
      <c r="A497" s="15">
        <v>495</v>
      </c>
      <c r="B497" s="89" t="s">
        <v>2392</v>
      </c>
      <c r="C497" s="32">
        <v>1477438</v>
      </c>
      <c r="D497" s="34" t="s">
        <v>164</v>
      </c>
      <c r="E497" s="90">
        <v>175</v>
      </c>
      <c r="F497" s="90"/>
      <c r="G497" s="90" t="s">
        <v>26</v>
      </c>
      <c r="H497" s="90" t="s">
        <v>2394</v>
      </c>
      <c r="I497" s="90" t="s">
        <v>3391</v>
      </c>
      <c r="J497" s="90" t="s">
        <v>2395</v>
      </c>
      <c r="K497" s="90" t="s">
        <v>2396</v>
      </c>
      <c r="L497" s="90"/>
      <c r="M497" s="35"/>
      <c r="N497" s="43">
        <v>43</v>
      </c>
      <c r="O497" s="91" t="s">
        <v>100</v>
      </c>
      <c r="P497" s="44" t="s">
        <v>770</v>
      </c>
      <c r="Q497" s="49"/>
      <c r="R497" s="92"/>
      <c r="S497" s="92"/>
      <c r="T497" s="50">
        <v>39.6</v>
      </c>
      <c r="U497" s="55"/>
      <c r="V497" s="93">
        <v>520</v>
      </c>
      <c r="W497" s="56">
        <v>580</v>
      </c>
      <c r="X497" s="61"/>
      <c r="Y497" s="74"/>
      <c r="Z497" s="74"/>
      <c r="AA497" s="74"/>
      <c r="AB497" s="74"/>
      <c r="AC497" s="74">
        <v>4.4000000000000004</v>
      </c>
      <c r="AD497" s="74" t="s">
        <v>2397</v>
      </c>
      <c r="AE497" s="74"/>
      <c r="AF497" s="74"/>
      <c r="AG497" s="74"/>
      <c r="AH497" s="74"/>
      <c r="AI497" s="74"/>
      <c r="AJ497" s="62" t="s">
        <v>3452</v>
      </c>
      <c r="AK497" s="67" t="s">
        <v>2398</v>
      </c>
      <c r="AL497" s="94"/>
      <c r="AM497" s="94" t="s">
        <v>2400</v>
      </c>
      <c r="AN497" s="68" t="s">
        <v>2399</v>
      </c>
      <c r="AO497" s="72" t="s">
        <v>2393</v>
      </c>
      <c r="AP497" s="98" t="str" cm="1">
        <f t="array" aca="1" ref="AP497" ca="1">INDIRECT(ADDRESS(CELL("row", INDEX('Drugs properties'!$A:$A, MATCH($D497, 'Drugs properties'!$A:$A, 0), 0)), 2, 4, TRUE, "Drugs properties"))</f>
        <v>C1=CC(=CC=C1C(=N)N)OCCCCCOC2=CC=C(C=C2)C(=N)N</v>
      </c>
      <c r="AQ497" s="98" cm="1">
        <f t="array" aca="1" ref="AQ497" ca="1">INDIRECT(ADDRESS(CELL("row", INDEX('Drugs properties'!$A:$A, MATCH($D497, 'Drugs properties'!$A:$A, 0), 0)), 3, 4, TRUE, "Drugs properties"))</f>
        <v>340.42</v>
      </c>
      <c r="AR497" s="98" cm="1">
        <f t="array" aca="1" ref="AR497" ca="1">INDIRECT(ADDRESS(CELL("row", INDEX('Drugs properties'!$A:$A, MATCH($D497, 'Drugs properties'!$A:$A, 0), 0)), 4, 4, TRUE, "Drugs properties"))</f>
        <v>118.2</v>
      </c>
      <c r="AS497" s="98" cm="1">
        <f t="array" aca="1" ref="AS497" ca="1">INDIRECT(ADDRESS(CELL("row", INDEX('Drugs properties'!$A:$A, MATCH($D497, 'Drugs properties'!$A:$A, 0), 0)), 5, 4, TRUE, "Drugs properties"))</f>
        <v>2.72</v>
      </c>
      <c r="AT497" s="98" cm="1">
        <f t="array" aca="1" ref="AT497" ca="1">INDIRECT(ADDRESS(CELL("row", INDEX('Drugs properties'!$A:$A, MATCH($D497, 'Drugs properties'!$A:$A, 0), 0)), 6, 4, TRUE, "Drugs properties"))</f>
        <v>4</v>
      </c>
      <c r="AU497" s="98" cm="1">
        <f t="array" aca="1" ref="AU497" ca="1">INDIRECT(ADDRESS(CELL("row", INDEX('Drugs properties'!$A:$A, MATCH($D497, 'Drugs properties'!$A:$A, 0), 0)), 7, 4, TRUE, "Drugs properties"))</f>
        <v>4</v>
      </c>
      <c r="AV497" s="98" cm="1">
        <f t="array" aca="1" ref="AV497" ca="1">INDIRECT(ADDRESS(CELL("row", INDEX('Drugs properties'!$A:$A, MATCH($D497, 'Drugs properties'!$A:$A, 0), 0)), 8, 4, TRUE, "Drugs properties"))</f>
        <v>10</v>
      </c>
      <c r="AW497" s="98" cm="1">
        <f t="array" aca="1" ref="AW497" ca="1">INDIRECT(ADDRESS(CELL("row", INDEX('Drugs properties'!$A:$A, MATCH($D497, 'Drugs properties'!$A:$A, 0), 0)), 9, 4, TRUE, "Drugs properties"))</f>
        <v>25</v>
      </c>
      <c r="AX497" s="105" cm="1">
        <f t="array" aca="1" ref="AX497" ca="1">INDIRECT(ADDRESS(CELL("row", INDEX('Drugs properties'!$A:$A, MATCH($D497, 'Drugs properties'!$A:$A, 0), 0)), 11, 4, TRUE, "Drugs properties"))</f>
        <v>1589</v>
      </c>
      <c r="AY497" s="102" cm="1">
        <f t="array" aca="1" ref="AY497" ca="1">INDIRECT(ADDRESS(CELL("row", INDEX('Drugs properties'!$A:$A, MATCH($D497, 'Drugs properties'!$A:$A, 0), 0)), 12, 4, TRUE, "Drugs properties"))</f>
        <v>168</v>
      </c>
      <c r="AZ497" s="102" cm="1">
        <f t="array" aca="1" ref="AZ497" ca="1">INDIRECT(ADDRESS(CELL("row", INDEX('Drugs properties'!$A:$A, MATCH($D497, 'Drugs properties'!$A:$A, 0), 0)), 13, 4, TRUE, "Drugs properties"))</f>
        <v>16</v>
      </c>
      <c r="BA497" s="109" cm="1">
        <f t="array" aca="1" ref="BA497" ca="1">INDIRECT(ADDRESS(CELL("row", INDEX('Drugs properties'!$A:$A, MATCH($D497, 'Drugs properties'!$A:$A, 0), 0)), 14, 4, TRUE, "Drugs properties"))</f>
        <v>6</v>
      </c>
    </row>
    <row r="498" spans="1:53" s="1" customFormat="1" ht="180" x14ac:dyDescent="0.25">
      <c r="A498" s="15">
        <v>496</v>
      </c>
      <c r="B498" s="89" t="s">
        <v>2401</v>
      </c>
      <c r="C498" s="32">
        <v>7476792</v>
      </c>
      <c r="D498" s="34" t="s">
        <v>164</v>
      </c>
      <c r="E498" s="90" t="s">
        <v>217</v>
      </c>
      <c r="F498" s="90"/>
      <c r="G498" s="90" t="s">
        <v>1925</v>
      </c>
      <c r="H498" s="90" t="s">
        <v>2404</v>
      </c>
      <c r="I498" s="90"/>
      <c r="J498" s="90"/>
      <c r="K498" s="90"/>
      <c r="L498" s="90"/>
      <c r="M498" s="35"/>
      <c r="N498" s="43">
        <v>27</v>
      </c>
      <c r="O498" s="91" t="s">
        <v>96</v>
      </c>
      <c r="P498" s="44" t="s">
        <v>2402</v>
      </c>
      <c r="Q498" s="49" t="s">
        <v>2403</v>
      </c>
      <c r="R498" s="92"/>
      <c r="S498" s="92"/>
      <c r="T498" s="50">
        <v>38</v>
      </c>
      <c r="U498" s="55"/>
      <c r="V498" s="93"/>
      <c r="W498" s="56"/>
      <c r="X498" s="61"/>
      <c r="Y498" s="74"/>
      <c r="Z498" s="74"/>
      <c r="AA498" s="74"/>
      <c r="AB498" s="74">
        <v>129</v>
      </c>
      <c r="AC498" s="74"/>
      <c r="AD498" s="74" t="s">
        <v>3440</v>
      </c>
      <c r="AE498" s="74"/>
      <c r="AF498" s="74">
        <v>95</v>
      </c>
      <c r="AG498" s="74"/>
      <c r="AH498" s="74"/>
      <c r="AI498" s="74"/>
      <c r="AJ498" s="62"/>
      <c r="AK498" s="67" t="s">
        <v>2405</v>
      </c>
      <c r="AL498" s="94"/>
      <c r="AM498" s="94"/>
      <c r="AN498" s="68"/>
      <c r="AO498" s="72"/>
      <c r="AP498" s="100" t="str" cm="1">
        <f t="array" aca="1" ref="AP498" ca="1">INDIRECT(ADDRESS(CELL("row", INDEX('Drugs properties'!$A:$A, MATCH($D498, 'Drugs properties'!$A:$A, 0), 0)), 2, 4, TRUE, "Drugs properties"))</f>
        <v>C1=CC(=CC=C1C(=N)N)OCCCCCOC2=CC=C(C=C2)C(=N)N</v>
      </c>
      <c r="AQ498" s="98" cm="1">
        <f t="array" aca="1" ref="AQ498" ca="1">INDIRECT(ADDRESS(CELL("row", INDEX('Drugs properties'!$A:$A, MATCH($D498, 'Drugs properties'!$A:$A, 0), 0)), 3, 4, TRUE, "Drugs properties"))</f>
        <v>340.42</v>
      </c>
      <c r="AR498" s="98" cm="1">
        <f t="array" aca="1" ref="AR498" ca="1">INDIRECT(ADDRESS(CELL("row", INDEX('Drugs properties'!$A:$A, MATCH($D498, 'Drugs properties'!$A:$A, 0), 0)), 4, 4, TRUE, "Drugs properties"))</f>
        <v>118.2</v>
      </c>
      <c r="AS498" s="98" cm="1">
        <f t="array" aca="1" ref="AS498" ca="1">INDIRECT(ADDRESS(CELL("row", INDEX('Drugs properties'!$A:$A, MATCH($D498, 'Drugs properties'!$A:$A, 0), 0)), 5, 4, TRUE, "Drugs properties"))</f>
        <v>2.72</v>
      </c>
      <c r="AT498" s="98" cm="1">
        <f t="array" aca="1" ref="AT498" ca="1">INDIRECT(ADDRESS(CELL("row", INDEX('Drugs properties'!$A:$A, MATCH($D498, 'Drugs properties'!$A:$A, 0), 0)), 6, 4, TRUE, "Drugs properties"))</f>
        <v>4</v>
      </c>
      <c r="AU498" s="98" cm="1">
        <f t="array" aca="1" ref="AU498" ca="1">INDIRECT(ADDRESS(CELL("row", INDEX('Drugs properties'!$A:$A, MATCH($D498, 'Drugs properties'!$A:$A, 0), 0)), 7, 4, TRUE, "Drugs properties"))</f>
        <v>4</v>
      </c>
      <c r="AV498" s="98" cm="1">
        <f t="array" aca="1" ref="AV498" ca="1">INDIRECT(ADDRESS(CELL("row", INDEX('Drugs properties'!$A:$A, MATCH($D498, 'Drugs properties'!$A:$A, 0), 0)), 8, 4, TRUE, "Drugs properties"))</f>
        <v>10</v>
      </c>
      <c r="AW498" s="98" cm="1">
        <f t="array" aca="1" ref="AW498" ca="1">INDIRECT(ADDRESS(CELL("row", INDEX('Drugs properties'!$A:$A, MATCH($D498, 'Drugs properties'!$A:$A, 0), 0)), 9, 4, TRUE, "Drugs properties"))</f>
        <v>25</v>
      </c>
      <c r="AX498" s="105" cm="1">
        <f t="array" aca="1" ref="AX498" ca="1">INDIRECT(ADDRESS(CELL("row", INDEX('Drugs properties'!$A:$A, MATCH($D498, 'Drugs properties'!$A:$A, 0), 0)), 11, 4, TRUE, "Drugs properties"))</f>
        <v>1589</v>
      </c>
      <c r="AY498" s="102" cm="1">
        <f t="array" aca="1" ref="AY498" ca="1">INDIRECT(ADDRESS(CELL("row", INDEX('Drugs properties'!$A:$A, MATCH($D498, 'Drugs properties'!$A:$A, 0), 0)), 12, 4, TRUE, "Drugs properties"))</f>
        <v>168</v>
      </c>
      <c r="AZ498" s="102" cm="1">
        <f t="array" aca="1" ref="AZ498" ca="1">INDIRECT(ADDRESS(CELL("row", INDEX('Drugs properties'!$A:$A, MATCH($D498, 'Drugs properties'!$A:$A, 0), 0)), 13, 4, TRUE, "Drugs properties"))</f>
        <v>16</v>
      </c>
      <c r="BA498" s="109" cm="1">
        <f t="array" aca="1" ref="BA498" ca="1">INDIRECT(ADDRESS(CELL("row", INDEX('Drugs properties'!$A:$A, MATCH($D498, 'Drugs properties'!$A:$A, 0), 0)), 14, 4, TRUE, "Drugs properties"))</f>
        <v>6</v>
      </c>
    </row>
    <row r="499" spans="1:53" s="1" customFormat="1" ht="60" x14ac:dyDescent="0.25">
      <c r="A499" s="15">
        <v>497</v>
      </c>
      <c r="B499" s="89" t="s">
        <v>2406</v>
      </c>
      <c r="C499" s="32">
        <v>1951024</v>
      </c>
      <c r="D499" s="34" t="s">
        <v>164</v>
      </c>
      <c r="E499" s="90" t="s">
        <v>217</v>
      </c>
      <c r="F499" s="90"/>
      <c r="G499" s="90" t="s">
        <v>1925</v>
      </c>
      <c r="H499" s="90"/>
      <c r="I499" s="90"/>
      <c r="J499" s="90"/>
      <c r="K499" s="90"/>
      <c r="L499" s="90"/>
      <c r="M499" s="35"/>
      <c r="N499" s="43">
        <v>24</v>
      </c>
      <c r="O499" s="91" t="s">
        <v>96</v>
      </c>
      <c r="P499" s="44" t="s">
        <v>770</v>
      </c>
      <c r="Q499" s="49"/>
      <c r="R499" s="92"/>
      <c r="S499" s="92"/>
      <c r="T499" s="50"/>
      <c r="U499" s="55"/>
      <c r="V499" s="93">
        <v>560</v>
      </c>
      <c r="W499" s="56">
        <v>630</v>
      </c>
      <c r="X499" s="61"/>
      <c r="Y499" s="74"/>
      <c r="Z499" s="74"/>
      <c r="AA499" s="74"/>
      <c r="AB499" s="74">
        <v>134</v>
      </c>
      <c r="AC499" s="74">
        <v>3.7</v>
      </c>
      <c r="AD499" s="74">
        <v>0.6583</v>
      </c>
      <c r="AE499" s="74">
        <v>7.9</v>
      </c>
      <c r="AF499" s="74"/>
      <c r="AG499" s="74"/>
      <c r="AH499" s="74"/>
      <c r="AI499" s="74"/>
      <c r="AJ499" s="62"/>
      <c r="AK499" s="67" t="s">
        <v>2408</v>
      </c>
      <c r="AL499" s="94"/>
      <c r="AM499" s="94" t="s">
        <v>2409</v>
      </c>
      <c r="AN499" s="68"/>
      <c r="AO499" s="72" t="s">
        <v>2407</v>
      </c>
      <c r="AP499" s="98" t="str" cm="1">
        <f t="array" aca="1" ref="AP499" ca="1">INDIRECT(ADDRESS(CELL("row", INDEX('Drugs properties'!$A:$A, MATCH($D499, 'Drugs properties'!$A:$A, 0), 0)), 2, 4, TRUE, "Drugs properties"))</f>
        <v>C1=CC(=CC=C1C(=N)N)OCCCCCOC2=CC=C(C=C2)C(=N)N</v>
      </c>
      <c r="AQ499" s="98" cm="1">
        <f t="array" aca="1" ref="AQ499" ca="1">INDIRECT(ADDRESS(CELL("row", INDEX('Drugs properties'!$A:$A, MATCH($D499, 'Drugs properties'!$A:$A, 0), 0)), 3, 4, TRUE, "Drugs properties"))</f>
        <v>340.42</v>
      </c>
      <c r="AR499" s="98" cm="1">
        <f t="array" aca="1" ref="AR499" ca="1">INDIRECT(ADDRESS(CELL("row", INDEX('Drugs properties'!$A:$A, MATCH($D499, 'Drugs properties'!$A:$A, 0), 0)), 4, 4, TRUE, "Drugs properties"))</f>
        <v>118.2</v>
      </c>
      <c r="AS499" s="98" cm="1">
        <f t="array" aca="1" ref="AS499" ca="1">INDIRECT(ADDRESS(CELL("row", INDEX('Drugs properties'!$A:$A, MATCH($D499, 'Drugs properties'!$A:$A, 0), 0)), 5, 4, TRUE, "Drugs properties"))</f>
        <v>2.72</v>
      </c>
      <c r="AT499" s="98" cm="1">
        <f t="array" aca="1" ref="AT499" ca="1">INDIRECT(ADDRESS(CELL("row", INDEX('Drugs properties'!$A:$A, MATCH($D499, 'Drugs properties'!$A:$A, 0), 0)), 6, 4, TRUE, "Drugs properties"))</f>
        <v>4</v>
      </c>
      <c r="AU499" s="98" cm="1">
        <f t="array" aca="1" ref="AU499" ca="1">INDIRECT(ADDRESS(CELL("row", INDEX('Drugs properties'!$A:$A, MATCH($D499, 'Drugs properties'!$A:$A, 0), 0)), 7, 4, TRUE, "Drugs properties"))</f>
        <v>4</v>
      </c>
      <c r="AV499" s="98" cm="1">
        <f t="array" aca="1" ref="AV499" ca="1">INDIRECT(ADDRESS(CELL("row", INDEX('Drugs properties'!$A:$A, MATCH($D499, 'Drugs properties'!$A:$A, 0), 0)), 8, 4, TRUE, "Drugs properties"))</f>
        <v>10</v>
      </c>
      <c r="AW499" s="98" cm="1">
        <f t="array" aca="1" ref="AW499" ca="1">INDIRECT(ADDRESS(CELL("row", INDEX('Drugs properties'!$A:$A, MATCH($D499, 'Drugs properties'!$A:$A, 0), 0)), 9, 4, TRUE, "Drugs properties"))</f>
        <v>25</v>
      </c>
      <c r="AX499" s="105" cm="1">
        <f t="array" aca="1" ref="AX499" ca="1">INDIRECT(ADDRESS(CELL("row", INDEX('Drugs properties'!$A:$A, MATCH($D499, 'Drugs properties'!$A:$A, 0), 0)), 11, 4, TRUE, "Drugs properties"))</f>
        <v>1589</v>
      </c>
      <c r="AY499" s="102" cm="1">
        <f t="array" aca="1" ref="AY499" ca="1">INDIRECT(ADDRESS(CELL("row", INDEX('Drugs properties'!$A:$A, MATCH($D499, 'Drugs properties'!$A:$A, 0), 0)), 12, 4, TRUE, "Drugs properties"))</f>
        <v>168</v>
      </c>
      <c r="AZ499" s="102" cm="1">
        <f t="array" aca="1" ref="AZ499" ca="1">INDIRECT(ADDRESS(CELL("row", INDEX('Drugs properties'!$A:$A, MATCH($D499, 'Drugs properties'!$A:$A, 0), 0)), 13, 4, TRUE, "Drugs properties"))</f>
        <v>16</v>
      </c>
      <c r="BA499" s="109" cm="1">
        <f t="array" aca="1" ref="BA499" ca="1">INDIRECT(ADDRESS(CELL("row", INDEX('Drugs properties'!$A:$A, MATCH($D499, 'Drugs properties'!$A:$A, 0), 0)), 14, 4, TRUE, "Drugs properties"))</f>
        <v>6</v>
      </c>
    </row>
    <row r="500" spans="1:53" s="1" customFormat="1" ht="60" x14ac:dyDescent="0.25">
      <c r="A500" s="15">
        <v>498</v>
      </c>
      <c r="B500" s="89" t="s">
        <v>2406</v>
      </c>
      <c r="C500" s="32">
        <v>1951024</v>
      </c>
      <c r="D500" s="34" t="s">
        <v>164</v>
      </c>
      <c r="E500" s="90" t="s">
        <v>217</v>
      </c>
      <c r="F500" s="90"/>
      <c r="G500" s="90" t="s">
        <v>1925</v>
      </c>
      <c r="H500" s="90"/>
      <c r="I500" s="90"/>
      <c r="J500" s="90"/>
      <c r="K500" s="90"/>
      <c r="L500" s="90"/>
      <c r="M500" s="35"/>
      <c r="N500" s="43">
        <v>34</v>
      </c>
      <c r="O500" s="91" t="s">
        <v>96</v>
      </c>
      <c r="P500" s="44" t="s">
        <v>770</v>
      </c>
      <c r="Q500" s="49"/>
      <c r="R500" s="92"/>
      <c r="S500" s="92"/>
      <c r="T500" s="50"/>
      <c r="U500" s="55"/>
      <c r="V500" s="93">
        <v>560</v>
      </c>
      <c r="W500" s="56">
        <v>580</v>
      </c>
      <c r="X500" s="61"/>
      <c r="Y500" s="74"/>
      <c r="Z500" s="74"/>
      <c r="AA500" s="74"/>
      <c r="AB500" s="74">
        <v>135</v>
      </c>
      <c r="AC500" s="74">
        <v>4.5</v>
      </c>
      <c r="AD500" s="74">
        <v>0.74060000000000004</v>
      </c>
      <c r="AE500" s="74">
        <v>8.6999999999999993</v>
      </c>
      <c r="AF500" s="74"/>
      <c r="AG500" s="74"/>
      <c r="AH500" s="74"/>
      <c r="AI500" s="74"/>
      <c r="AJ500" s="62"/>
      <c r="AK500" s="67" t="s">
        <v>2411</v>
      </c>
      <c r="AL500" s="94"/>
      <c r="AM500" s="94"/>
      <c r="AN500" s="68"/>
      <c r="AO500" s="72" t="s">
        <v>2410</v>
      </c>
      <c r="AP500" s="98" t="str" cm="1">
        <f t="array" aca="1" ref="AP500" ca="1">INDIRECT(ADDRESS(CELL("row", INDEX('Drugs properties'!$A:$A, MATCH($D500, 'Drugs properties'!$A:$A, 0), 0)), 2, 4, TRUE, "Drugs properties"))</f>
        <v>C1=CC(=CC=C1C(=N)N)OCCCCCOC2=CC=C(C=C2)C(=N)N</v>
      </c>
      <c r="AQ500" s="98" cm="1">
        <f t="array" aca="1" ref="AQ500" ca="1">INDIRECT(ADDRESS(CELL("row", INDEX('Drugs properties'!$A:$A, MATCH($D500, 'Drugs properties'!$A:$A, 0), 0)), 3, 4, TRUE, "Drugs properties"))</f>
        <v>340.42</v>
      </c>
      <c r="AR500" s="98" cm="1">
        <f t="array" aca="1" ref="AR500" ca="1">INDIRECT(ADDRESS(CELL("row", INDEX('Drugs properties'!$A:$A, MATCH($D500, 'Drugs properties'!$A:$A, 0), 0)), 4, 4, TRUE, "Drugs properties"))</f>
        <v>118.2</v>
      </c>
      <c r="AS500" s="98" cm="1">
        <f t="array" aca="1" ref="AS500" ca="1">INDIRECT(ADDRESS(CELL("row", INDEX('Drugs properties'!$A:$A, MATCH($D500, 'Drugs properties'!$A:$A, 0), 0)), 5, 4, TRUE, "Drugs properties"))</f>
        <v>2.72</v>
      </c>
      <c r="AT500" s="98" cm="1">
        <f t="array" aca="1" ref="AT500" ca="1">INDIRECT(ADDRESS(CELL("row", INDEX('Drugs properties'!$A:$A, MATCH($D500, 'Drugs properties'!$A:$A, 0), 0)), 6, 4, TRUE, "Drugs properties"))</f>
        <v>4</v>
      </c>
      <c r="AU500" s="98" cm="1">
        <f t="array" aca="1" ref="AU500" ca="1">INDIRECT(ADDRESS(CELL("row", INDEX('Drugs properties'!$A:$A, MATCH($D500, 'Drugs properties'!$A:$A, 0), 0)), 7, 4, TRUE, "Drugs properties"))</f>
        <v>4</v>
      </c>
      <c r="AV500" s="98" cm="1">
        <f t="array" aca="1" ref="AV500" ca="1">INDIRECT(ADDRESS(CELL("row", INDEX('Drugs properties'!$A:$A, MATCH($D500, 'Drugs properties'!$A:$A, 0), 0)), 8, 4, TRUE, "Drugs properties"))</f>
        <v>10</v>
      </c>
      <c r="AW500" s="98" cm="1">
        <f t="array" aca="1" ref="AW500" ca="1">INDIRECT(ADDRESS(CELL("row", INDEX('Drugs properties'!$A:$A, MATCH($D500, 'Drugs properties'!$A:$A, 0), 0)), 9, 4, TRUE, "Drugs properties"))</f>
        <v>25</v>
      </c>
      <c r="AX500" s="105" cm="1">
        <f t="array" aca="1" ref="AX500" ca="1">INDIRECT(ADDRESS(CELL("row", INDEX('Drugs properties'!$A:$A, MATCH($D500, 'Drugs properties'!$A:$A, 0), 0)), 11, 4, TRUE, "Drugs properties"))</f>
        <v>1589</v>
      </c>
      <c r="AY500" s="102" cm="1">
        <f t="array" aca="1" ref="AY500" ca="1">INDIRECT(ADDRESS(CELL("row", INDEX('Drugs properties'!$A:$A, MATCH($D500, 'Drugs properties'!$A:$A, 0), 0)), 12, 4, TRUE, "Drugs properties"))</f>
        <v>168</v>
      </c>
      <c r="AZ500" s="102" cm="1">
        <f t="array" aca="1" ref="AZ500" ca="1">INDIRECT(ADDRESS(CELL("row", INDEX('Drugs properties'!$A:$A, MATCH($D500, 'Drugs properties'!$A:$A, 0), 0)), 13, 4, TRUE, "Drugs properties"))</f>
        <v>16</v>
      </c>
      <c r="BA500" s="109" cm="1">
        <f t="array" aca="1" ref="BA500" ca="1">INDIRECT(ADDRESS(CELL("row", INDEX('Drugs properties'!$A:$A, MATCH($D500, 'Drugs properties'!$A:$A, 0), 0)), 14, 4, TRUE, "Drugs properties"))</f>
        <v>6</v>
      </c>
    </row>
    <row r="501" spans="1:53" s="1" customFormat="1" ht="180" x14ac:dyDescent="0.25">
      <c r="A501" s="15">
        <v>499</v>
      </c>
      <c r="B501" s="89" t="s">
        <v>2412</v>
      </c>
      <c r="C501" s="32">
        <v>1416342</v>
      </c>
      <c r="D501" s="34" t="s">
        <v>164</v>
      </c>
      <c r="E501" s="90">
        <v>300</v>
      </c>
      <c r="F501" s="90"/>
      <c r="G501" s="90" t="s">
        <v>1107</v>
      </c>
      <c r="H501" s="90" t="s">
        <v>2413</v>
      </c>
      <c r="I501" s="90" t="s">
        <v>3392</v>
      </c>
      <c r="J501" s="90" t="s">
        <v>2414</v>
      </c>
      <c r="K501" s="90"/>
      <c r="L501" s="90"/>
      <c r="M501" s="35"/>
      <c r="N501" s="43">
        <v>41</v>
      </c>
      <c r="O501" s="91" t="s">
        <v>96</v>
      </c>
      <c r="P501" s="44" t="s">
        <v>126</v>
      </c>
      <c r="Q501" s="49" t="s">
        <v>2415</v>
      </c>
      <c r="R501" s="92">
        <v>95</v>
      </c>
      <c r="S501" s="92">
        <v>16</v>
      </c>
      <c r="T501" s="50">
        <v>36.5</v>
      </c>
      <c r="U501" s="55"/>
      <c r="V501" s="93">
        <v>560</v>
      </c>
      <c r="W501" s="56">
        <v>470</v>
      </c>
      <c r="X501" s="61"/>
      <c r="Y501" s="74"/>
      <c r="Z501" s="74"/>
      <c r="AA501" s="74"/>
      <c r="AB501" s="74">
        <v>134</v>
      </c>
      <c r="AC501" s="74">
        <v>3.9</v>
      </c>
      <c r="AD501" s="74">
        <v>0.6583</v>
      </c>
      <c r="AE501" s="74">
        <v>4.3284000000000002</v>
      </c>
      <c r="AF501" s="74">
        <v>97</v>
      </c>
      <c r="AG501" s="74"/>
      <c r="AH501" s="74"/>
      <c r="AI501" s="74">
        <v>6</v>
      </c>
      <c r="AJ501" s="62">
        <v>0.7</v>
      </c>
      <c r="AK501" s="67" t="s">
        <v>2416</v>
      </c>
      <c r="AL501" s="94"/>
      <c r="AM501" s="94"/>
      <c r="AN501" s="68"/>
      <c r="AO501" s="72"/>
      <c r="AP501" s="98" t="str" cm="1">
        <f t="array" aca="1" ref="AP501" ca="1">INDIRECT(ADDRESS(CELL("row", INDEX('Drugs properties'!$A:$A, MATCH($D501, 'Drugs properties'!$A:$A, 0), 0)), 2, 4, TRUE, "Drugs properties"))</f>
        <v>C1=CC(=CC=C1C(=N)N)OCCCCCOC2=CC=C(C=C2)C(=N)N</v>
      </c>
      <c r="AQ501" s="98" cm="1">
        <f t="array" aca="1" ref="AQ501" ca="1">INDIRECT(ADDRESS(CELL("row", INDEX('Drugs properties'!$A:$A, MATCH($D501, 'Drugs properties'!$A:$A, 0), 0)), 3, 4, TRUE, "Drugs properties"))</f>
        <v>340.42</v>
      </c>
      <c r="AR501" s="98" cm="1">
        <f t="array" aca="1" ref="AR501" ca="1">INDIRECT(ADDRESS(CELL("row", INDEX('Drugs properties'!$A:$A, MATCH($D501, 'Drugs properties'!$A:$A, 0), 0)), 4, 4, TRUE, "Drugs properties"))</f>
        <v>118.2</v>
      </c>
      <c r="AS501" s="98" cm="1">
        <f t="array" aca="1" ref="AS501" ca="1">INDIRECT(ADDRESS(CELL("row", INDEX('Drugs properties'!$A:$A, MATCH($D501, 'Drugs properties'!$A:$A, 0), 0)), 5, 4, TRUE, "Drugs properties"))</f>
        <v>2.72</v>
      </c>
      <c r="AT501" s="98" cm="1">
        <f t="array" aca="1" ref="AT501" ca="1">INDIRECT(ADDRESS(CELL("row", INDEX('Drugs properties'!$A:$A, MATCH($D501, 'Drugs properties'!$A:$A, 0), 0)), 6, 4, TRUE, "Drugs properties"))</f>
        <v>4</v>
      </c>
      <c r="AU501" s="98" cm="1">
        <f t="array" aca="1" ref="AU501" ca="1">INDIRECT(ADDRESS(CELL("row", INDEX('Drugs properties'!$A:$A, MATCH($D501, 'Drugs properties'!$A:$A, 0), 0)), 7, 4, TRUE, "Drugs properties"))</f>
        <v>4</v>
      </c>
      <c r="AV501" s="98" cm="1">
        <f t="array" aca="1" ref="AV501" ca="1">INDIRECT(ADDRESS(CELL("row", INDEX('Drugs properties'!$A:$A, MATCH($D501, 'Drugs properties'!$A:$A, 0), 0)), 8, 4, TRUE, "Drugs properties"))</f>
        <v>10</v>
      </c>
      <c r="AW501" s="98" cm="1">
        <f t="array" aca="1" ref="AW501" ca="1">INDIRECT(ADDRESS(CELL("row", INDEX('Drugs properties'!$A:$A, MATCH($D501, 'Drugs properties'!$A:$A, 0), 0)), 9, 4, TRUE, "Drugs properties"))</f>
        <v>25</v>
      </c>
      <c r="AX501" s="105" cm="1">
        <f t="array" aca="1" ref="AX501" ca="1">INDIRECT(ADDRESS(CELL("row", INDEX('Drugs properties'!$A:$A, MATCH($D501, 'Drugs properties'!$A:$A, 0), 0)), 11, 4, TRUE, "Drugs properties"))</f>
        <v>1589</v>
      </c>
      <c r="AY501" s="102" cm="1">
        <f t="array" aca="1" ref="AY501" ca="1">INDIRECT(ADDRESS(CELL("row", INDEX('Drugs properties'!$A:$A, MATCH($D501, 'Drugs properties'!$A:$A, 0), 0)), 12, 4, TRUE, "Drugs properties"))</f>
        <v>168</v>
      </c>
      <c r="AZ501" s="102" cm="1">
        <f t="array" aca="1" ref="AZ501" ca="1">INDIRECT(ADDRESS(CELL("row", INDEX('Drugs properties'!$A:$A, MATCH($D501, 'Drugs properties'!$A:$A, 0), 0)), 13, 4, TRUE, "Drugs properties"))</f>
        <v>16</v>
      </c>
      <c r="BA501" s="109" cm="1">
        <f t="array" aca="1" ref="BA501" ca="1">INDIRECT(ADDRESS(CELL("row", INDEX('Drugs properties'!$A:$A, MATCH($D501, 'Drugs properties'!$A:$A, 0), 0)), 14, 4, TRUE, "Drugs properties"))</f>
        <v>6</v>
      </c>
    </row>
    <row r="502" spans="1:53" s="1" customFormat="1" ht="120" x14ac:dyDescent="0.25">
      <c r="A502" s="15">
        <v>500</v>
      </c>
      <c r="B502" s="89" t="s">
        <v>2417</v>
      </c>
      <c r="C502" s="32">
        <v>9165570</v>
      </c>
      <c r="D502" s="34" t="s">
        <v>278</v>
      </c>
      <c r="E502" s="90">
        <v>1500</v>
      </c>
      <c r="F502" s="90" t="s">
        <v>1333</v>
      </c>
      <c r="G502" s="90" t="s">
        <v>19</v>
      </c>
      <c r="H502" s="90" t="s">
        <v>54</v>
      </c>
      <c r="I502" s="90">
        <v>1600</v>
      </c>
      <c r="J502" s="90" t="s">
        <v>2420</v>
      </c>
      <c r="K502" s="90" t="s">
        <v>19</v>
      </c>
      <c r="L502" s="90"/>
      <c r="M502" s="35"/>
      <c r="N502" s="43">
        <v>95</v>
      </c>
      <c r="O502" s="91" t="s">
        <v>96</v>
      </c>
      <c r="P502" s="44" t="s">
        <v>2418</v>
      </c>
      <c r="Q502" s="49" t="s">
        <v>254</v>
      </c>
      <c r="R502" s="92">
        <v>98</v>
      </c>
      <c r="S502" s="92">
        <v>20</v>
      </c>
      <c r="T502" s="50">
        <v>38.200000000000003</v>
      </c>
      <c r="U502" s="55"/>
      <c r="V502" s="93"/>
      <c r="W502" s="56">
        <v>631</v>
      </c>
      <c r="X502" s="61"/>
      <c r="Y502" s="74"/>
      <c r="Z502" s="74"/>
      <c r="AA502" s="74"/>
      <c r="AB502" s="74"/>
      <c r="AC502" s="74">
        <v>4.9000000000000004</v>
      </c>
      <c r="AD502" s="74">
        <v>1.0286</v>
      </c>
      <c r="AE502" s="74">
        <v>8.8000000000000007</v>
      </c>
      <c r="AF502" s="74"/>
      <c r="AG502" s="74"/>
      <c r="AH502" s="74"/>
      <c r="AI502" s="74"/>
      <c r="AJ502" s="62"/>
      <c r="AK502" s="67"/>
      <c r="AL502" s="94"/>
      <c r="AM502" s="94"/>
      <c r="AN502" s="68"/>
      <c r="AO502" s="72" t="s">
        <v>2419</v>
      </c>
      <c r="AP502" s="98" t="str" cm="1">
        <f t="array" aca="1" ref="AP502" ca="1">INDIRECT(ADDRESS(CELL("row", INDEX('Drugs properties'!$A:$A, MATCH($D502, 'Drugs properties'!$A:$A, 0), 0)), 2, 4, TRUE, "Drugs properties"))</f>
        <v>CCC1C(C(C(C(=O)C(CC(C(C(C(C(C(=O)O1)C)OC2CC(C(C(O2)C)O)(C)OC)C)OC3C(C(CC(O3)C)N(C)C)O)(C)O)C)C)O)(C)O</v>
      </c>
      <c r="AQ502" s="98" cm="1">
        <f t="array" aca="1" ref="AQ502" ca="1">INDIRECT(ADDRESS(CELL("row", INDEX('Drugs properties'!$A:$A, MATCH($D502, 'Drugs properties'!$A:$A, 0), 0)), 3, 4, TRUE, "Drugs properties"))</f>
        <v>733.93</v>
      </c>
      <c r="AR502" s="98" cm="1">
        <f t="array" aca="1" ref="AR502" ca="1">INDIRECT(ADDRESS(CELL("row", INDEX('Drugs properties'!$A:$A, MATCH($D502, 'Drugs properties'!$A:$A, 0), 0)), 4, 4, TRUE, "Drugs properties"))</f>
        <v>193.91</v>
      </c>
      <c r="AS502" s="98" cm="1">
        <f t="array" aca="1" ref="AS502" ca="1">INDIRECT(ADDRESS(CELL("row", INDEX('Drugs properties'!$A:$A, MATCH($D502, 'Drugs properties'!$A:$A, 0), 0)), 5, 4, TRUE, "Drugs properties"))</f>
        <v>1.87</v>
      </c>
      <c r="AT502" s="98" cm="1">
        <f t="array" aca="1" ref="AT502" ca="1">INDIRECT(ADDRESS(CELL("row", INDEX('Drugs properties'!$A:$A, MATCH($D502, 'Drugs properties'!$A:$A, 0), 0)), 6, 4, TRUE, "Drugs properties"))</f>
        <v>14</v>
      </c>
      <c r="AU502" s="98" cm="1">
        <f t="array" aca="1" ref="AU502" ca="1">INDIRECT(ADDRESS(CELL("row", INDEX('Drugs properties'!$A:$A, MATCH($D502, 'Drugs properties'!$A:$A, 0), 0)), 7, 4, TRUE, "Drugs properties"))</f>
        <v>5</v>
      </c>
      <c r="AV502" s="98" cm="1">
        <f t="array" aca="1" ref="AV502" ca="1">INDIRECT(ADDRESS(CELL("row", INDEX('Drugs properties'!$A:$A, MATCH($D502, 'Drugs properties'!$A:$A, 0), 0)), 8, 4, TRUE, "Drugs properties"))</f>
        <v>7</v>
      </c>
      <c r="AW502" s="98" cm="1">
        <f t="array" aca="1" ref="AW502" ca="1">INDIRECT(ADDRESS(CELL("row", INDEX('Drugs properties'!$A:$A, MATCH($D502, 'Drugs properties'!$A:$A, 0), 0)), 9, 4, TRUE, "Drugs properties"))</f>
        <v>51</v>
      </c>
      <c r="AX502" s="105" cm="1">
        <f t="array" aca="1" ref="AX502" ca="1">INDIRECT(ADDRESS(CELL("row", INDEX('Drugs properties'!$A:$A, MATCH($D502, 'Drugs properties'!$A:$A, 0), 0)), 11, 4, TRUE, "Drugs properties"))</f>
        <v>11800</v>
      </c>
      <c r="AY502" s="102" cm="1">
        <f t="array" aca="1" ref="AY502" ca="1">INDIRECT(ADDRESS(CELL("row", INDEX('Drugs properties'!$A:$A, MATCH($D502, 'Drugs properties'!$A:$A, 0), 0)), 12, 4, TRUE, "Drugs properties"))</f>
        <v>818</v>
      </c>
      <c r="AZ502" s="102" cm="1">
        <f t="array" aca="1" ref="AZ502" ca="1">INDIRECT(ADDRESS(CELL("row", INDEX('Drugs properties'!$A:$A, MATCH($D502, 'Drugs properties'!$A:$A, 0), 0)), 13, 4, TRUE, "Drugs properties"))</f>
        <v>133</v>
      </c>
      <c r="BA502" s="109" cm="1">
        <f t="array" aca="1" ref="BA502" ca="1">INDIRECT(ADDRESS(CELL("row", INDEX('Drugs properties'!$A:$A, MATCH($D502, 'Drugs properties'!$A:$A, 0), 0)), 14, 4, TRUE, "Drugs properties"))</f>
        <v>11</v>
      </c>
    </row>
    <row r="503" spans="1:53" s="1" customFormat="1" ht="120" x14ac:dyDescent="0.25">
      <c r="A503" s="15">
        <v>501</v>
      </c>
      <c r="B503" s="89" t="s">
        <v>2421</v>
      </c>
      <c r="C503" s="32">
        <v>27754988</v>
      </c>
      <c r="D503" s="34" t="s">
        <v>59</v>
      </c>
      <c r="E503" s="90">
        <v>140</v>
      </c>
      <c r="F503" s="90"/>
      <c r="G503" s="90"/>
      <c r="H503" s="90"/>
      <c r="I503" s="90"/>
      <c r="J503" s="90"/>
      <c r="K503" s="90"/>
      <c r="L503" s="90"/>
      <c r="M503" s="35"/>
      <c r="N503" s="43">
        <v>62</v>
      </c>
      <c r="O503" s="91" t="s">
        <v>96</v>
      </c>
      <c r="P503" s="44" t="s">
        <v>2422</v>
      </c>
      <c r="Q503" s="49"/>
      <c r="R503" s="92"/>
      <c r="S503" s="92"/>
      <c r="T503" s="50"/>
      <c r="U503" s="55"/>
      <c r="V503" s="93"/>
      <c r="W503" s="56">
        <v>590</v>
      </c>
      <c r="X503" s="61"/>
      <c r="Y503" s="74"/>
      <c r="Z503" s="74"/>
      <c r="AA503" s="74"/>
      <c r="AB503" s="74"/>
      <c r="AC503" s="74">
        <v>3.7</v>
      </c>
      <c r="AD503" s="74">
        <v>1.7</v>
      </c>
      <c r="AE503" s="74"/>
      <c r="AF503" s="74"/>
      <c r="AG503" s="74"/>
      <c r="AH503" s="74"/>
      <c r="AI503" s="74"/>
      <c r="AJ503" s="62"/>
      <c r="AK503" s="67" t="s">
        <v>2423</v>
      </c>
      <c r="AL503" s="94"/>
      <c r="AM503" s="94"/>
      <c r="AN503" s="68" t="s">
        <v>2424</v>
      </c>
      <c r="AO503" s="72"/>
      <c r="AP503" s="98" t="str" cm="1">
        <f t="array" aca="1" ref="AP503" ca="1">INDIRECT(ADDRESS(CELL("row", INDEX('Drugs properties'!$A:$A, MATCH($D503, 'Drugs properties'!$A:$A, 0), 0)), 2, 4, TRUE, "Drugs properties"))</f>
        <v>CCC(=O)C(CC(C)N(C)C)(C1=CC=CC=C1)C2=CC=CC=C2</v>
      </c>
      <c r="AQ503" s="98" cm="1">
        <f t="array" aca="1" ref="AQ503" ca="1">INDIRECT(ADDRESS(CELL("row", INDEX('Drugs properties'!$A:$A, MATCH($D503, 'Drugs properties'!$A:$A, 0), 0)), 3, 4, TRUE, "Drugs properties"))</f>
        <v>309.45</v>
      </c>
      <c r="AR503" s="98" cm="1">
        <f t="array" aca="1" ref="AR503" ca="1">INDIRECT(ADDRESS(CELL("row", INDEX('Drugs properties'!$A:$A, MATCH($D503, 'Drugs properties'!$A:$A, 0), 0)), 4, 4, TRUE, "Drugs properties"))</f>
        <v>20.309999999999999</v>
      </c>
      <c r="AS503" s="98" cm="1">
        <f t="array" aca="1" ref="AS503" ca="1">INDIRECT(ADDRESS(CELL("row", INDEX('Drugs properties'!$A:$A, MATCH($D503, 'Drugs properties'!$A:$A, 0), 0)), 5, 4, TRUE, "Drugs properties"))</f>
        <v>4.0599999999999996</v>
      </c>
      <c r="AT503" s="98" cm="1">
        <f t="array" aca="1" ref="AT503" ca="1">INDIRECT(ADDRESS(CELL("row", INDEX('Drugs properties'!$A:$A, MATCH($D503, 'Drugs properties'!$A:$A, 0), 0)), 6, 4, TRUE, "Drugs properties"))</f>
        <v>2</v>
      </c>
      <c r="AU503" s="98" cm="1">
        <f t="array" aca="1" ref="AU503" ca="1">INDIRECT(ADDRESS(CELL("row", INDEX('Drugs properties'!$A:$A, MATCH($D503, 'Drugs properties'!$A:$A, 0), 0)), 7, 4, TRUE, "Drugs properties"))</f>
        <v>0</v>
      </c>
      <c r="AV503" s="98" cm="1">
        <f t="array" aca="1" ref="AV503" ca="1">INDIRECT(ADDRESS(CELL("row", INDEX('Drugs properties'!$A:$A, MATCH($D503, 'Drugs properties'!$A:$A, 0), 0)), 8, 4, TRUE, "Drugs properties"))</f>
        <v>7</v>
      </c>
      <c r="AW503" s="98" cm="1">
        <f t="array" aca="1" ref="AW503" ca="1">INDIRECT(ADDRESS(CELL("row", INDEX('Drugs properties'!$A:$A, MATCH($D503, 'Drugs properties'!$A:$A, 0), 0)), 9, 4, TRUE, "Drugs properties"))</f>
        <v>23</v>
      </c>
      <c r="AX503" s="105" cm="1">
        <f t="array" aca="1" ref="AX503" ca="1">INDIRECT(ADDRESS(CELL("row", INDEX('Drugs properties'!$A:$A, MATCH($D503, 'Drugs properties'!$A:$A, 0), 0)), 11, 4, TRUE, "Drugs properties"))</f>
        <v>15227</v>
      </c>
      <c r="AY503" s="102" cm="1">
        <f t="array" aca="1" ref="AY503" ca="1">INDIRECT(ADDRESS(CELL("row", INDEX('Drugs properties'!$A:$A, MATCH($D503, 'Drugs properties'!$A:$A, 0), 0)), 12, 4, TRUE, "Drugs properties"))</f>
        <v>2229</v>
      </c>
      <c r="AZ503" s="102" cm="1">
        <f t="array" aca="1" ref="AZ503" ca="1">INDIRECT(ADDRESS(CELL("row", INDEX('Drugs properties'!$A:$A, MATCH($D503, 'Drugs properties'!$A:$A, 0), 0)), 13, 4, TRUE, "Drugs properties"))</f>
        <v>251</v>
      </c>
      <c r="BA503" s="109" cm="1">
        <f t="array" aca="1" ref="BA503" ca="1">INDIRECT(ADDRESS(CELL("row", INDEX('Drugs properties'!$A:$A, MATCH($D503, 'Drugs properties'!$A:$A, 0), 0)), 14, 4, TRUE, "Drugs properties"))</f>
        <v>10</v>
      </c>
    </row>
    <row r="504" spans="1:53" s="1" customFormat="1" ht="120" x14ac:dyDescent="0.25">
      <c r="A504" s="15">
        <v>502</v>
      </c>
      <c r="B504" s="89" t="s">
        <v>2425</v>
      </c>
      <c r="C504" s="32">
        <v>19930027</v>
      </c>
      <c r="D504" s="34" t="s">
        <v>2791</v>
      </c>
      <c r="E504" s="90">
        <v>400</v>
      </c>
      <c r="F504" s="90"/>
      <c r="G504" s="90" t="s">
        <v>19</v>
      </c>
      <c r="H504" s="90" t="s">
        <v>59</v>
      </c>
      <c r="I504" s="90">
        <v>120</v>
      </c>
      <c r="J504" s="90"/>
      <c r="K504" s="90" t="s">
        <v>2223</v>
      </c>
      <c r="L504" s="90"/>
      <c r="M504" s="35"/>
      <c r="N504" s="43">
        <v>44</v>
      </c>
      <c r="O504" s="91" t="s">
        <v>100</v>
      </c>
      <c r="P504" s="44" t="s">
        <v>2426</v>
      </c>
      <c r="Q504" s="49"/>
      <c r="R504" s="92"/>
      <c r="S504" s="92"/>
      <c r="T504" s="50"/>
      <c r="U504" s="55"/>
      <c r="V504" s="93"/>
      <c r="W504" s="56">
        <v>520</v>
      </c>
      <c r="X504" s="61"/>
      <c r="Y504" s="74"/>
      <c r="Z504" s="74"/>
      <c r="AA504" s="74"/>
      <c r="AB504" s="74"/>
      <c r="AC504" s="74"/>
      <c r="AD504" s="74"/>
      <c r="AE504" s="74"/>
      <c r="AF504" s="74"/>
      <c r="AG504" s="74"/>
      <c r="AH504" s="74"/>
      <c r="AI504" s="74"/>
      <c r="AJ504" s="62"/>
      <c r="AK504" s="67" t="s">
        <v>2427</v>
      </c>
      <c r="AL504" s="94"/>
      <c r="AM504" s="94"/>
      <c r="AN504" s="68" t="s">
        <v>2428</v>
      </c>
      <c r="AO504" s="72"/>
      <c r="AP504" s="98" t="str" cm="1">
        <f t="array" aca="1" ref="AP504" ca="1">INDIRECT(ADDRESS(CELL("row", INDEX('Drugs properties'!$A:$A, MATCH($D504, 'Drugs properties'!$A:$A, 0), 0)), 2, 4, TRUE, "Drugs properties"))</f>
        <v>CCC(C)N1C(=O)N(C=N1)C2=CC=C(C=C2)N3CCN(CC3)C4=CC=C(C=C4)OCC5COC(O5)(CN6C=NC=N6)C7=C(C=C(C=C7)Cl)Cl</v>
      </c>
      <c r="AQ504" s="98" cm="1">
        <f t="array" aca="1" ref="AQ504" ca="1">INDIRECT(ADDRESS(CELL("row", INDEX('Drugs properties'!$A:$A, MATCH($D504, 'Drugs properties'!$A:$A, 0), 0)), 3, 4, TRUE, "Drugs properties"))</f>
        <v>705.63</v>
      </c>
      <c r="AR504" s="98" cm="1">
        <f t="array" aca="1" ref="AR504" ca="1">INDIRECT(ADDRESS(CELL("row", INDEX('Drugs properties'!$A:$A, MATCH($D504, 'Drugs properties'!$A:$A, 0), 0)), 4, 4, TRUE, "Drugs properties"))</f>
        <v>104.7</v>
      </c>
      <c r="AS504" s="98" cm="1">
        <f t="array" aca="1" ref="AS504" ca="1">INDIRECT(ADDRESS(CELL("row", INDEX('Drugs properties'!$A:$A, MATCH($D504, 'Drugs properties'!$A:$A, 0), 0)), 5, 4, TRUE, "Drugs properties"))</f>
        <v>4.71</v>
      </c>
      <c r="AT504" s="98" cm="1">
        <f t="array" aca="1" ref="AT504" ca="1">INDIRECT(ADDRESS(CELL("row", INDEX('Drugs properties'!$A:$A, MATCH($D504, 'Drugs properties'!$A:$A, 0), 0)), 6, 4, TRUE, "Drugs properties"))</f>
        <v>7</v>
      </c>
      <c r="AU504" s="98" cm="1">
        <f t="array" aca="1" ref="AU504" ca="1">INDIRECT(ADDRESS(CELL("row", INDEX('Drugs properties'!$A:$A, MATCH($D504, 'Drugs properties'!$A:$A, 0), 0)), 7, 4, TRUE, "Drugs properties"))</f>
        <v>0</v>
      </c>
      <c r="AV504" s="98" cm="1">
        <f t="array" aca="1" ref="AV504" ca="1">INDIRECT(ADDRESS(CELL("row", INDEX('Drugs properties'!$A:$A, MATCH($D504, 'Drugs properties'!$A:$A, 0), 0)), 8, 4, TRUE, "Drugs properties"))</f>
        <v>11</v>
      </c>
      <c r="AW504" s="98" cm="1">
        <f t="array" aca="1" ref="AW504" ca="1">INDIRECT(ADDRESS(CELL("row", INDEX('Drugs properties'!$A:$A, MATCH($D504, 'Drugs properties'!$A:$A, 0), 0)), 9, 4, TRUE, "Drugs properties"))</f>
        <v>49</v>
      </c>
      <c r="AX504" s="105" cm="1">
        <f t="array" aca="1" ref="AX504" ca="1">INDIRECT(ADDRESS(CELL("row", INDEX('Drugs properties'!$A:$A, MATCH($D504, 'Drugs properties'!$A:$A, 0), 0)), 11, 4, TRUE, "Drugs properties"))</f>
        <v>10789</v>
      </c>
      <c r="AY504" s="102" cm="1">
        <f t="array" aca="1" ref="AY504" ca="1">INDIRECT(ADDRESS(CELL("row", INDEX('Drugs properties'!$A:$A, MATCH($D504, 'Drugs properties'!$A:$A, 0), 0)), 12, 4, TRUE, "Drugs properties"))</f>
        <v>1086</v>
      </c>
      <c r="AZ504" s="102" cm="1">
        <f t="array" aca="1" ref="AZ504" ca="1">INDIRECT(ADDRESS(CELL("row", INDEX('Drugs properties'!$A:$A, MATCH($D504, 'Drugs properties'!$A:$A, 0), 0)), 13, 4, TRUE, "Drugs properties"))</f>
        <v>45</v>
      </c>
      <c r="BA504" s="109" cm="1">
        <f t="array" aca="1" ref="BA504" ca="1">INDIRECT(ADDRESS(CELL("row", INDEX('Drugs properties'!$A:$A, MATCH($D504, 'Drugs properties'!$A:$A, 0), 0)), 14, 4, TRUE, "Drugs properties"))</f>
        <v>7</v>
      </c>
    </row>
    <row r="505" spans="1:53" s="1" customFormat="1" ht="90" x14ac:dyDescent="0.25">
      <c r="A505" s="15">
        <v>503</v>
      </c>
      <c r="B505" s="89" t="s">
        <v>2379</v>
      </c>
      <c r="C505" s="32">
        <v>15774410</v>
      </c>
      <c r="D505" s="34" t="s">
        <v>59</v>
      </c>
      <c r="E505" s="90">
        <v>80</v>
      </c>
      <c r="F505" s="90"/>
      <c r="G505" s="90" t="s">
        <v>24</v>
      </c>
      <c r="H505" s="90" t="s">
        <v>268</v>
      </c>
      <c r="I505" s="90"/>
      <c r="J505" s="90"/>
      <c r="K505" s="90" t="s">
        <v>2429</v>
      </c>
      <c r="L505" s="90"/>
      <c r="M505" s="35"/>
      <c r="N505" s="43">
        <v>46</v>
      </c>
      <c r="O505" s="91" t="s">
        <v>100</v>
      </c>
      <c r="P505" s="44" t="s">
        <v>1030</v>
      </c>
      <c r="Q505" s="49"/>
      <c r="R505" s="92"/>
      <c r="S505" s="92"/>
      <c r="T505" s="50"/>
      <c r="U505" s="55"/>
      <c r="V505" s="93">
        <v>635</v>
      </c>
      <c r="W505" s="56"/>
      <c r="X505" s="61"/>
      <c r="Y505" s="74"/>
      <c r="Z505" s="74" t="s">
        <v>2431</v>
      </c>
      <c r="AA505" s="74"/>
      <c r="AB505" s="74"/>
      <c r="AC505" s="74" t="s">
        <v>2430</v>
      </c>
      <c r="AD505" s="74"/>
      <c r="AE505" s="74"/>
      <c r="AF505" s="74"/>
      <c r="AG505" s="74"/>
      <c r="AH505" s="74"/>
      <c r="AI505" s="74"/>
      <c r="AJ505" s="62"/>
      <c r="AK505" s="67" t="s">
        <v>2435</v>
      </c>
      <c r="AL505" s="94"/>
      <c r="AM505" s="94"/>
      <c r="AN505" s="68"/>
      <c r="AO505" s="72"/>
      <c r="AP505" s="98" t="str" cm="1">
        <f t="array" aca="1" ref="AP505" ca="1">INDIRECT(ADDRESS(CELL("row", INDEX('Drugs properties'!$A:$A, MATCH($D505, 'Drugs properties'!$A:$A, 0), 0)), 2, 4, TRUE, "Drugs properties"))</f>
        <v>CCC(=O)C(CC(C)N(C)C)(C1=CC=CC=C1)C2=CC=CC=C2</v>
      </c>
      <c r="AQ505" s="98" cm="1">
        <f t="array" aca="1" ref="AQ505" ca="1">INDIRECT(ADDRESS(CELL("row", INDEX('Drugs properties'!$A:$A, MATCH($D505, 'Drugs properties'!$A:$A, 0), 0)), 3, 4, TRUE, "Drugs properties"))</f>
        <v>309.45</v>
      </c>
      <c r="AR505" s="98" cm="1">
        <f t="array" aca="1" ref="AR505" ca="1">INDIRECT(ADDRESS(CELL("row", INDEX('Drugs properties'!$A:$A, MATCH($D505, 'Drugs properties'!$A:$A, 0), 0)), 4, 4, TRUE, "Drugs properties"))</f>
        <v>20.309999999999999</v>
      </c>
      <c r="AS505" s="98" cm="1">
        <f t="array" aca="1" ref="AS505" ca="1">INDIRECT(ADDRESS(CELL("row", INDEX('Drugs properties'!$A:$A, MATCH($D505, 'Drugs properties'!$A:$A, 0), 0)), 5, 4, TRUE, "Drugs properties"))</f>
        <v>4.0599999999999996</v>
      </c>
      <c r="AT505" s="98" cm="1">
        <f t="array" aca="1" ref="AT505" ca="1">INDIRECT(ADDRESS(CELL("row", INDEX('Drugs properties'!$A:$A, MATCH($D505, 'Drugs properties'!$A:$A, 0), 0)), 6, 4, TRUE, "Drugs properties"))</f>
        <v>2</v>
      </c>
      <c r="AU505" s="98" cm="1">
        <f t="array" aca="1" ref="AU505" ca="1">INDIRECT(ADDRESS(CELL("row", INDEX('Drugs properties'!$A:$A, MATCH($D505, 'Drugs properties'!$A:$A, 0), 0)), 7, 4, TRUE, "Drugs properties"))</f>
        <v>0</v>
      </c>
      <c r="AV505" s="98" cm="1">
        <f t="array" aca="1" ref="AV505" ca="1">INDIRECT(ADDRESS(CELL("row", INDEX('Drugs properties'!$A:$A, MATCH($D505, 'Drugs properties'!$A:$A, 0), 0)), 8, 4, TRUE, "Drugs properties"))</f>
        <v>7</v>
      </c>
      <c r="AW505" s="98" cm="1">
        <f t="array" aca="1" ref="AW505" ca="1">INDIRECT(ADDRESS(CELL("row", INDEX('Drugs properties'!$A:$A, MATCH($D505, 'Drugs properties'!$A:$A, 0), 0)), 9, 4, TRUE, "Drugs properties"))</f>
        <v>23</v>
      </c>
      <c r="AX505" s="105" cm="1">
        <f t="array" aca="1" ref="AX505" ca="1">INDIRECT(ADDRESS(CELL("row", INDEX('Drugs properties'!$A:$A, MATCH($D505, 'Drugs properties'!$A:$A, 0), 0)), 11, 4, TRUE, "Drugs properties"))</f>
        <v>15227</v>
      </c>
      <c r="AY505" s="102" cm="1">
        <f t="array" aca="1" ref="AY505" ca="1">INDIRECT(ADDRESS(CELL("row", INDEX('Drugs properties'!$A:$A, MATCH($D505, 'Drugs properties'!$A:$A, 0), 0)), 12, 4, TRUE, "Drugs properties"))</f>
        <v>2229</v>
      </c>
      <c r="AZ505" s="102" cm="1">
        <f t="array" aca="1" ref="AZ505" ca="1">INDIRECT(ADDRESS(CELL("row", INDEX('Drugs properties'!$A:$A, MATCH($D505, 'Drugs properties'!$A:$A, 0), 0)), 13, 4, TRUE, "Drugs properties"))</f>
        <v>251</v>
      </c>
      <c r="BA505" s="109" cm="1">
        <f t="array" aca="1" ref="BA505" ca="1">INDIRECT(ADDRESS(CELL("row", INDEX('Drugs properties'!$A:$A, MATCH($D505, 'Drugs properties'!$A:$A, 0), 0)), 14, 4, TRUE, "Drugs properties"))</f>
        <v>10</v>
      </c>
    </row>
    <row r="506" spans="1:53" s="1" customFormat="1" ht="135" x14ac:dyDescent="0.25">
      <c r="A506" s="15">
        <v>504</v>
      </c>
      <c r="B506" s="89" t="s">
        <v>2432</v>
      </c>
      <c r="C506" s="32">
        <v>19469750</v>
      </c>
      <c r="D506" s="34" t="s">
        <v>1775</v>
      </c>
      <c r="E506" s="90">
        <v>800</v>
      </c>
      <c r="F506" s="90" t="s">
        <v>1420</v>
      </c>
      <c r="G506" s="90" t="s">
        <v>19</v>
      </c>
      <c r="H506" s="90" t="s">
        <v>59</v>
      </c>
      <c r="I506" s="90">
        <v>120</v>
      </c>
      <c r="J506" s="90"/>
      <c r="K506" s="90" t="s">
        <v>19</v>
      </c>
      <c r="L506" s="90"/>
      <c r="M506" s="35"/>
      <c r="N506" s="43">
        <v>56</v>
      </c>
      <c r="O506" s="91" t="s">
        <v>96</v>
      </c>
      <c r="P506" s="44" t="s">
        <v>2433</v>
      </c>
      <c r="Q506" s="49"/>
      <c r="R506" s="92"/>
      <c r="S506" s="92"/>
      <c r="T506" s="50"/>
      <c r="U506" s="55"/>
      <c r="V506" s="93"/>
      <c r="W506" s="56" t="s">
        <v>2436</v>
      </c>
      <c r="X506" s="61"/>
      <c r="Y506" s="74"/>
      <c r="Z506" s="74"/>
      <c r="AA506" s="74"/>
      <c r="AB506" s="74"/>
      <c r="AC506" s="74">
        <v>3.3</v>
      </c>
      <c r="AD506" s="74"/>
      <c r="AE506" s="74"/>
      <c r="AF506" s="74"/>
      <c r="AG506" s="74"/>
      <c r="AH506" s="74"/>
      <c r="AI506" s="74"/>
      <c r="AJ506" s="62"/>
      <c r="AK506" s="67" t="s">
        <v>2437</v>
      </c>
      <c r="AL506" s="94"/>
      <c r="AM506" s="94"/>
      <c r="AN506" s="68"/>
      <c r="AO506" s="72" t="s">
        <v>2434</v>
      </c>
      <c r="AP506" s="98" t="str" cm="1">
        <f t="array" aca="1" ref="AP506" ca="1">INDIRECT(ADDRESS(CELL("row", INDEX('Drugs properties'!$A:$A, MATCH($D506, 'Drugs properties'!$A:$A, 0), 0)), 2, 4, TRUE, "Drugs properties"))</f>
        <v>C1CC1N2C=C(C(=O)C3=CC(=C(C=C32)N4CCNCC4)F)C(=O)O</v>
      </c>
      <c r="AQ506" s="98" cm="1">
        <f t="array" aca="1" ref="AQ506" ca="1">INDIRECT(ADDRESS(CELL("row", INDEX('Drugs properties'!$A:$A, MATCH($D506, 'Drugs properties'!$A:$A, 0), 0)), 3, 4, TRUE, "Drugs properties"))</f>
        <v>331.34</v>
      </c>
      <c r="AR506" s="98" cm="1">
        <f t="array" aca="1" ref="AR506" ca="1">INDIRECT(ADDRESS(CELL("row", INDEX('Drugs properties'!$A:$A, MATCH($D506, 'Drugs properties'!$A:$A, 0), 0)), 4, 4, TRUE, "Drugs properties"))</f>
        <v>74.569999999999993</v>
      </c>
      <c r="AS506" s="98" cm="1">
        <f t="array" aca="1" ref="AS506" ca="1">INDIRECT(ADDRESS(CELL("row", INDEX('Drugs properties'!$A:$A, MATCH($D506, 'Drugs properties'!$A:$A, 0), 0)), 5, 4, TRUE, "Drugs properties"))</f>
        <v>1.1000000000000001</v>
      </c>
      <c r="AT506" s="98" cm="1">
        <f t="array" aca="1" ref="AT506" ca="1">INDIRECT(ADDRESS(CELL("row", INDEX('Drugs properties'!$A:$A, MATCH($D506, 'Drugs properties'!$A:$A, 0), 0)), 6, 4, TRUE, "Drugs properties"))</f>
        <v>5</v>
      </c>
      <c r="AU506" s="98" cm="1">
        <f t="array" aca="1" ref="AU506" ca="1">INDIRECT(ADDRESS(CELL("row", INDEX('Drugs properties'!$A:$A, MATCH($D506, 'Drugs properties'!$A:$A, 0), 0)), 7, 4, TRUE, "Drugs properties"))</f>
        <v>2</v>
      </c>
      <c r="AV506" s="98" cm="1">
        <f t="array" aca="1" ref="AV506" ca="1">INDIRECT(ADDRESS(CELL("row", INDEX('Drugs properties'!$A:$A, MATCH($D506, 'Drugs properties'!$A:$A, 0), 0)), 8, 4, TRUE, "Drugs properties"))</f>
        <v>3</v>
      </c>
      <c r="AW506" s="98" cm="1">
        <f t="array" aca="1" ref="AW506" ca="1">INDIRECT(ADDRESS(CELL("row", INDEX('Drugs properties'!$A:$A, MATCH($D506, 'Drugs properties'!$A:$A, 0), 0)), 9, 4, TRUE, "Drugs properties"))</f>
        <v>24</v>
      </c>
      <c r="AX506" s="105" cm="1">
        <f t="array" aca="1" ref="AX506" ca="1">INDIRECT(ADDRESS(CELL("row", INDEX('Drugs properties'!$A:$A, MATCH($D506, 'Drugs properties'!$A:$A, 0), 0)), 11, 4, TRUE, "Drugs properties"))</f>
        <v>31446</v>
      </c>
      <c r="AY506" s="102" cm="1">
        <f t="array" aca="1" ref="AY506" ca="1">INDIRECT(ADDRESS(CELL("row", INDEX('Drugs properties'!$A:$A, MATCH($D506, 'Drugs properties'!$A:$A, 0), 0)), 12, 4, TRUE, "Drugs properties"))</f>
        <v>2742</v>
      </c>
      <c r="AZ506" s="102" cm="1">
        <f t="array" aca="1" ref="AZ506" ca="1">INDIRECT(ADDRESS(CELL("row", INDEX('Drugs properties'!$A:$A, MATCH($D506, 'Drugs properties'!$A:$A, 0), 0)), 13, 4, TRUE, "Drugs properties"))</f>
        <v>190</v>
      </c>
      <c r="BA506" s="109" cm="1">
        <f t="array" aca="1" ref="BA506" ca="1">INDIRECT(ADDRESS(CELL("row", INDEX('Drugs properties'!$A:$A, MATCH($D506, 'Drugs properties'!$A:$A, 0), 0)), 14, 4, TRUE, "Drugs properties"))</f>
        <v>4</v>
      </c>
    </row>
    <row r="507" spans="1:53" s="1" customFormat="1" ht="60" x14ac:dyDescent="0.25">
      <c r="A507" s="15">
        <v>505</v>
      </c>
      <c r="B507" s="89" t="s">
        <v>2438</v>
      </c>
      <c r="C507" s="32">
        <v>18277734</v>
      </c>
      <c r="D507" s="34" t="s">
        <v>59</v>
      </c>
      <c r="E507" s="90">
        <v>105</v>
      </c>
      <c r="F507" s="90"/>
      <c r="G507" s="90"/>
      <c r="H507" s="90" t="s">
        <v>2440</v>
      </c>
      <c r="I507" s="90"/>
      <c r="J507" s="90"/>
      <c r="K507" s="90"/>
      <c r="L507" s="90"/>
      <c r="M507" s="35"/>
      <c r="N507" s="43">
        <v>34</v>
      </c>
      <c r="O507" s="91" t="s">
        <v>96</v>
      </c>
      <c r="P507" s="44" t="s">
        <v>2439</v>
      </c>
      <c r="Q507" s="49" t="s">
        <v>2441</v>
      </c>
      <c r="R507" s="92">
        <v>56</v>
      </c>
      <c r="S507" s="92"/>
      <c r="T507" s="50"/>
      <c r="U507" s="55"/>
      <c r="V507" s="93">
        <v>728</v>
      </c>
      <c r="W507" s="56">
        <v>555</v>
      </c>
      <c r="X507" s="61"/>
      <c r="Y507" s="74"/>
      <c r="Z507" s="74"/>
      <c r="AA507" s="74"/>
      <c r="AB507" s="74"/>
      <c r="AC507" s="74"/>
      <c r="AD507" s="74"/>
      <c r="AE507" s="74"/>
      <c r="AF507" s="74"/>
      <c r="AG507" s="74"/>
      <c r="AH507" s="74"/>
      <c r="AI507" s="74"/>
      <c r="AJ507" s="62"/>
      <c r="AK507" s="67" t="s">
        <v>1402</v>
      </c>
      <c r="AL507" s="94"/>
      <c r="AM507" s="94"/>
      <c r="AN507" s="68" t="s">
        <v>3511</v>
      </c>
      <c r="AO507" s="72"/>
      <c r="AP507" s="98" t="str" cm="1">
        <f t="array" aca="1" ref="AP507" ca="1">INDIRECT(ADDRESS(CELL("row", INDEX('Drugs properties'!$A:$A, MATCH($D507, 'Drugs properties'!$A:$A, 0), 0)), 2, 4, TRUE, "Drugs properties"))</f>
        <v>CCC(=O)C(CC(C)N(C)C)(C1=CC=CC=C1)C2=CC=CC=C2</v>
      </c>
      <c r="AQ507" s="98" cm="1">
        <f t="array" aca="1" ref="AQ507" ca="1">INDIRECT(ADDRESS(CELL("row", INDEX('Drugs properties'!$A:$A, MATCH($D507, 'Drugs properties'!$A:$A, 0), 0)), 3, 4, TRUE, "Drugs properties"))</f>
        <v>309.45</v>
      </c>
      <c r="AR507" s="98" cm="1">
        <f t="array" aca="1" ref="AR507" ca="1">INDIRECT(ADDRESS(CELL("row", INDEX('Drugs properties'!$A:$A, MATCH($D507, 'Drugs properties'!$A:$A, 0), 0)), 4, 4, TRUE, "Drugs properties"))</f>
        <v>20.309999999999999</v>
      </c>
      <c r="AS507" s="98" cm="1">
        <f t="array" aca="1" ref="AS507" ca="1">INDIRECT(ADDRESS(CELL("row", INDEX('Drugs properties'!$A:$A, MATCH($D507, 'Drugs properties'!$A:$A, 0), 0)), 5, 4, TRUE, "Drugs properties"))</f>
        <v>4.0599999999999996</v>
      </c>
      <c r="AT507" s="98" cm="1">
        <f t="array" aca="1" ref="AT507" ca="1">INDIRECT(ADDRESS(CELL("row", INDEX('Drugs properties'!$A:$A, MATCH($D507, 'Drugs properties'!$A:$A, 0), 0)), 6, 4, TRUE, "Drugs properties"))</f>
        <v>2</v>
      </c>
      <c r="AU507" s="98" cm="1">
        <f t="array" aca="1" ref="AU507" ca="1">INDIRECT(ADDRESS(CELL("row", INDEX('Drugs properties'!$A:$A, MATCH($D507, 'Drugs properties'!$A:$A, 0), 0)), 7, 4, TRUE, "Drugs properties"))</f>
        <v>0</v>
      </c>
      <c r="AV507" s="98" cm="1">
        <f t="array" aca="1" ref="AV507" ca="1">INDIRECT(ADDRESS(CELL("row", INDEX('Drugs properties'!$A:$A, MATCH($D507, 'Drugs properties'!$A:$A, 0), 0)), 8, 4, TRUE, "Drugs properties"))</f>
        <v>7</v>
      </c>
      <c r="AW507" s="98" cm="1">
        <f t="array" aca="1" ref="AW507" ca="1">INDIRECT(ADDRESS(CELL("row", INDEX('Drugs properties'!$A:$A, MATCH($D507, 'Drugs properties'!$A:$A, 0), 0)), 9, 4, TRUE, "Drugs properties"))</f>
        <v>23</v>
      </c>
      <c r="AX507" s="105" cm="1">
        <f t="array" aca="1" ref="AX507" ca="1">INDIRECT(ADDRESS(CELL("row", INDEX('Drugs properties'!$A:$A, MATCH($D507, 'Drugs properties'!$A:$A, 0), 0)), 11, 4, TRUE, "Drugs properties"))</f>
        <v>15227</v>
      </c>
      <c r="AY507" s="102" cm="1">
        <f t="array" aca="1" ref="AY507" ca="1">INDIRECT(ADDRESS(CELL("row", INDEX('Drugs properties'!$A:$A, MATCH($D507, 'Drugs properties'!$A:$A, 0), 0)), 12, 4, TRUE, "Drugs properties"))</f>
        <v>2229</v>
      </c>
      <c r="AZ507" s="102" cm="1">
        <f t="array" aca="1" ref="AZ507" ca="1">INDIRECT(ADDRESS(CELL("row", INDEX('Drugs properties'!$A:$A, MATCH($D507, 'Drugs properties'!$A:$A, 0), 0)), 13, 4, TRUE, "Drugs properties"))</f>
        <v>251</v>
      </c>
      <c r="BA507" s="109" cm="1">
        <f t="array" aca="1" ref="BA507" ca="1">INDIRECT(ADDRESS(CELL("row", INDEX('Drugs properties'!$A:$A, MATCH($D507, 'Drugs properties'!$A:$A, 0), 0)), 14, 4, TRUE, "Drugs properties"))</f>
        <v>10</v>
      </c>
    </row>
    <row r="508" spans="1:53" s="1" customFormat="1" ht="75" x14ac:dyDescent="0.25">
      <c r="A508" s="15">
        <v>506</v>
      </c>
      <c r="B508" s="89" t="s">
        <v>2442</v>
      </c>
      <c r="C508" s="32">
        <v>25158669</v>
      </c>
      <c r="D508" s="34" t="s">
        <v>1783</v>
      </c>
      <c r="E508" s="90">
        <v>15</v>
      </c>
      <c r="F508" s="90" t="s">
        <v>2444</v>
      </c>
      <c r="G508" s="90"/>
      <c r="H508" s="90" t="s">
        <v>1736</v>
      </c>
      <c r="I508" s="90"/>
      <c r="J508" s="90"/>
      <c r="K508" s="90"/>
      <c r="L508" s="90"/>
      <c r="M508" s="35"/>
      <c r="N508" s="43">
        <v>68</v>
      </c>
      <c r="O508" s="91" t="s">
        <v>96</v>
      </c>
      <c r="P508" s="44" t="s">
        <v>2446</v>
      </c>
      <c r="Q508" s="49"/>
      <c r="R508" s="92"/>
      <c r="S508" s="92"/>
      <c r="T508" s="50"/>
      <c r="U508" s="55"/>
      <c r="V508" s="93"/>
      <c r="W508" s="56" t="s">
        <v>2443</v>
      </c>
      <c r="X508" s="61"/>
      <c r="Y508" s="74"/>
      <c r="Z508" s="74"/>
      <c r="AA508" s="74"/>
      <c r="AB508" s="74" t="s">
        <v>73</v>
      </c>
      <c r="AC508" s="74" t="s">
        <v>73</v>
      </c>
      <c r="AD508" s="74"/>
      <c r="AE508" s="74" t="s">
        <v>73</v>
      </c>
      <c r="AF508" s="74" t="s">
        <v>73</v>
      </c>
      <c r="AG508" s="74"/>
      <c r="AH508" s="74"/>
      <c r="AI508" s="74"/>
      <c r="AJ508" s="62"/>
      <c r="AK508" s="67" t="s">
        <v>2445</v>
      </c>
      <c r="AL508" s="94"/>
      <c r="AM508" s="94"/>
      <c r="AN508" s="68" t="s">
        <v>3504</v>
      </c>
      <c r="AO508" s="72"/>
      <c r="AP508" s="98" t="str" cm="1">
        <f t="array" aca="1" ref="AP508" ca="1">INDIRECT(ADDRESS(CELL("row", INDEX('Drugs properties'!$A:$A, MATCH($D508, 'Drugs properties'!$A:$A, 0), 0)), 2, 4, TRUE, "Drugs properties"))</f>
        <v>CN(CCCN1CCC2=CC(=C(C=C2CC1=O)OC)OC)CC3CC4=CC(=C(C=C34)OC)OC</v>
      </c>
      <c r="AQ508" s="98" cm="1">
        <f t="array" aca="1" ref="AQ508" ca="1">INDIRECT(ADDRESS(CELL("row", INDEX('Drugs properties'!$A:$A, MATCH($D508, 'Drugs properties'!$A:$A, 0), 0)), 3, 4, TRUE, "Drugs properties"))</f>
        <v>468.59</v>
      </c>
      <c r="AR508" s="98" cm="1">
        <f t="array" aca="1" ref="AR508" ca="1">INDIRECT(ADDRESS(CELL("row", INDEX('Drugs properties'!$A:$A, MATCH($D508, 'Drugs properties'!$A:$A, 0), 0)), 4, 4, TRUE, "Drugs properties"))</f>
        <v>60.47</v>
      </c>
      <c r="AS508" s="98" cm="1">
        <f t="array" aca="1" ref="AS508" ca="1">INDIRECT(ADDRESS(CELL("row", INDEX('Drugs properties'!$A:$A, MATCH($D508, 'Drugs properties'!$A:$A, 0), 0)), 5, 4, TRUE, "Drugs properties"))</f>
        <v>3.37</v>
      </c>
      <c r="AT508" s="98" cm="1">
        <f t="array" aca="1" ref="AT508" ca="1">INDIRECT(ADDRESS(CELL("row", INDEX('Drugs properties'!$A:$A, MATCH($D508, 'Drugs properties'!$A:$A, 0), 0)), 6, 4, TRUE, "Drugs properties"))</f>
        <v>6</v>
      </c>
      <c r="AU508" s="98" cm="1">
        <f t="array" aca="1" ref="AU508" ca="1">INDIRECT(ADDRESS(CELL("row", INDEX('Drugs properties'!$A:$A, MATCH($D508, 'Drugs properties'!$A:$A, 0), 0)), 7, 4, TRUE, "Drugs properties"))</f>
        <v>0</v>
      </c>
      <c r="AV508" s="98" cm="1">
        <f t="array" aca="1" ref="AV508" ca="1">INDIRECT(ADDRESS(CELL("row", INDEX('Drugs properties'!$A:$A, MATCH($D508, 'Drugs properties'!$A:$A, 0), 0)), 8, 4, TRUE, "Drugs properties"))</f>
        <v>10</v>
      </c>
      <c r="AW508" s="98" cm="1">
        <f t="array" aca="1" ref="AW508" ca="1">INDIRECT(ADDRESS(CELL("row", INDEX('Drugs properties'!$A:$A, MATCH($D508, 'Drugs properties'!$A:$A, 0), 0)), 9, 4, TRUE, "Drugs properties"))</f>
        <v>34</v>
      </c>
      <c r="AX508" s="105" cm="1">
        <f t="array" aca="1" ref="AX508" ca="1">INDIRECT(ADDRESS(CELL("row", INDEX('Drugs properties'!$A:$A, MATCH($D508, 'Drugs properties'!$A:$A, 0), 0)), 11, 4, TRUE, "Drugs properties"))</f>
        <v>3445</v>
      </c>
      <c r="AY508" s="102" cm="1">
        <f t="array" aca="1" ref="AY508" ca="1">INDIRECT(ADDRESS(CELL("row", INDEX('Drugs properties'!$A:$A, MATCH($D508, 'Drugs properties'!$A:$A, 0), 0)), 12, 4, TRUE, "Drugs properties"))</f>
        <v>1074</v>
      </c>
      <c r="AZ508" s="102" cm="1">
        <f t="array" aca="1" ref="AZ508" ca="1">INDIRECT(ADDRESS(CELL("row", INDEX('Drugs properties'!$A:$A, MATCH($D508, 'Drugs properties'!$A:$A, 0), 0)), 13, 4, TRUE, "Drugs properties"))</f>
        <v>89</v>
      </c>
      <c r="BA508" s="109" cm="1">
        <f t="array" aca="1" ref="BA508" ca="1">INDIRECT(ADDRESS(CELL("row", INDEX('Drugs properties'!$A:$A, MATCH($D508, 'Drugs properties'!$A:$A, 0), 0)), 14, 4, TRUE, "Drugs properties"))</f>
        <v>12</v>
      </c>
    </row>
    <row r="509" spans="1:53" s="1" customFormat="1" ht="120" x14ac:dyDescent="0.25">
      <c r="A509" s="15">
        <v>507</v>
      </c>
      <c r="B509" s="89" t="s">
        <v>2447</v>
      </c>
      <c r="C509" s="32">
        <v>9141970</v>
      </c>
      <c r="D509" s="34" t="s">
        <v>69</v>
      </c>
      <c r="E509" s="90"/>
      <c r="F509" s="90"/>
      <c r="G509" s="90"/>
      <c r="H509" s="90"/>
      <c r="I509" s="90"/>
      <c r="J509" s="90"/>
      <c r="K509" s="90"/>
      <c r="L509" s="90"/>
      <c r="M509" s="35"/>
      <c r="N509" s="43"/>
      <c r="O509" s="91"/>
      <c r="P509" s="44"/>
      <c r="Q509" s="49"/>
      <c r="R509" s="92"/>
      <c r="S509" s="92"/>
      <c r="T509" s="50"/>
      <c r="U509" s="55"/>
      <c r="V509" s="93"/>
      <c r="W509" s="56"/>
      <c r="X509" s="61"/>
      <c r="Y509" s="74"/>
      <c r="Z509" s="74"/>
      <c r="AA509" s="74"/>
      <c r="AB509" s="74"/>
      <c r="AC509" s="74"/>
      <c r="AD509" s="74"/>
      <c r="AE509" s="74"/>
      <c r="AF509" s="74"/>
      <c r="AG509" s="74"/>
      <c r="AH509" s="74"/>
      <c r="AI509" s="74"/>
      <c r="AJ509" s="62"/>
      <c r="AK509" s="67"/>
      <c r="AL509" s="94"/>
      <c r="AM509" s="94"/>
      <c r="AN509" s="68"/>
      <c r="AO509" s="72" t="s">
        <v>2448</v>
      </c>
      <c r="AP509" s="98" t="str" cm="1">
        <f t="array" aca="1" ref="AP509" ca="1">INDIRECT(ADDRESS(CELL("row", INDEX('Drugs properties'!$A:$A, MATCH($D509, 'Drugs properties'!$A:$A, 0), 0)), 2, 4, TRUE, "Drugs properties"))</f>
        <v>CCCCC1=C(C2=CC=CC=C2O1)C(=O)C3=CC(=C(C(=C3)I)OCCN(CC)CC)I</v>
      </c>
      <c r="AQ509" s="98" cm="1">
        <f t="array" aca="1" ref="AQ509" ca="1">INDIRECT(ADDRESS(CELL("row", INDEX('Drugs properties'!$A:$A, MATCH($D509, 'Drugs properties'!$A:$A, 0), 0)), 3, 4, TRUE, "Drugs properties"))</f>
        <v>645.30999999999995</v>
      </c>
      <c r="AR509" s="98" cm="1">
        <f t="array" aca="1" ref="AR509" ca="1">INDIRECT(ADDRESS(CELL("row", INDEX('Drugs properties'!$A:$A, MATCH($D509, 'Drugs properties'!$A:$A, 0), 0)), 4, 4, TRUE, "Drugs properties"))</f>
        <v>42.68</v>
      </c>
      <c r="AS509" s="98" cm="1">
        <f t="array" aca="1" ref="AS509" ca="1">INDIRECT(ADDRESS(CELL("row", INDEX('Drugs properties'!$A:$A, MATCH($D509, 'Drugs properties'!$A:$A, 0), 0)), 5, 4, TRUE, "Drugs properties"))</f>
        <v>6.49</v>
      </c>
      <c r="AT509" s="98" cm="1">
        <f t="array" aca="1" ref="AT509" ca="1">INDIRECT(ADDRESS(CELL("row", INDEX('Drugs properties'!$A:$A, MATCH($D509, 'Drugs properties'!$A:$A, 0), 0)), 6, 4, TRUE, "Drugs properties"))</f>
        <v>4</v>
      </c>
      <c r="AU509" s="98" cm="1">
        <f t="array" aca="1" ref="AU509" ca="1">INDIRECT(ADDRESS(CELL("row", INDEX('Drugs properties'!$A:$A, MATCH($D509, 'Drugs properties'!$A:$A, 0), 0)), 7, 4, TRUE, "Drugs properties"))</f>
        <v>0</v>
      </c>
      <c r="AV509" s="98" cm="1">
        <f t="array" aca="1" ref="AV509" ca="1">INDIRECT(ADDRESS(CELL("row", INDEX('Drugs properties'!$A:$A, MATCH($D509, 'Drugs properties'!$A:$A, 0), 0)), 8, 4, TRUE, "Drugs properties"))</f>
        <v>11</v>
      </c>
      <c r="AW509" s="98" cm="1">
        <f t="array" aca="1" ref="AW509" ca="1">INDIRECT(ADDRESS(CELL("row", INDEX('Drugs properties'!$A:$A, MATCH($D509, 'Drugs properties'!$A:$A, 0), 0)), 9, 4, TRUE, "Drugs properties"))</f>
        <v>31</v>
      </c>
      <c r="AX509" s="105" cm="1">
        <f t="array" aca="1" ref="AX509" ca="1">INDIRECT(ADDRESS(CELL("row", INDEX('Drugs properties'!$A:$A, MATCH($D509, 'Drugs properties'!$A:$A, 0), 0)), 11, 4, TRUE, "Drugs properties"))</f>
        <v>33532</v>
      </c>
      <c r="AY509" s="102" cm="1">
        <f t="array" aca="1" ref="AY509" ca="1">INDIRECT(ADDRESS(CELL("row", INDEX('Drugs properties'!$A:$A, MATCH($D509, 'Drugs properties'!$A:$A, 0), 0)), 12, 4, TRUE, "Drugs properties"))</f>
        <v>9543</v>
      </c>
      <c r="AZ509" s="102" cm="1">
        <f t="array" aca="1" ref="AZ509" ca="1">INDIRECT(ADDRESS(CELL("row", INDEX('Drugs properties'!$A:$A, MATCH($D509, 'Drugs properties'!$A:$A, 0), 0)), 13, 4, TRUE, "Drugs properties"))</f>
        <v>845</v>
      </c>
      <c r="BA509" s="109" cm="1">
        <f t="array" aca="1" ref="BA509" ca="1">INDIRECT(ADDRESS(CELL("row", INDEX('Drugs properties'!$A:$A, MATCH($D509, 'Drugs properties'!$A:$A, 0), 0)), 14, 4, TRUE, "Drugs properties"))</f>
        <v>56</v>
      </c>
    </row>
    <row r="510" spans="1:53" s="1" customFormat="1" ht="60" x14ac:dyDescent="0.25">
      <c r="A510" s="15">
        <v>508</v>
      </c>
      <c r="B510" s="89" t="s">
        <v>2318</v>
      </c>
      <c r="C510" s="32">
        <v>23368679</v>
      </c>
      <c r="D510" s="34" t="s">
        <v>2792</v>
      </c>
      <c r="E510" s="90"/>
      <c r="F510" s="90" t="s">
        <v>2450</v>
      </c>
      <c r="G510" s="90" t="s">
        <v>1925</v>
      </c>
      <c r="H510" s="90" t="s">
        <v>2451</v>
      </c>
      <c r="I510" s="90"/>
      <c r="J510" s="90" t="s">
        <v>2452</v>
      </c>
      <c r="K510" s="90" t="s">
        <v>1409</v>
      </c>
      <c r="L510" s="90"/>
      <c r="M510" s="35"/>
      <c r="N510" s="43">
        <v>72</v>
      </c>
      <c r="O510" s="91" t="s">
        <v>96</v>
      </c>
      <c r="P510" s="44" t="s">
        <v>2449</v>
      </c>
      <c r="Q510" s="49"/>
      <c r="R510" s="92">
        <v>48</v>
      </c>
      <c r="S510" s="92"/>
      <c r="T510" s="50"/>
      <c r="U510" s="55"/>
      <c r="V510" s="93"/>
      <c r="W510" s="56">
        <v>680</v>
      </c>
      <c r="X510" s="61"/>
      <c r="Y510" s="74"/>
      <c r="Z510" s="74"/>
      <c r="AA510" s="74"/>
      <c r="AB510" s="74"/>
      <c r="AC510" s="74" t="s">
        <v>73</v>
      </c>
      <c r="AD510" s="74" t="s">
        <v>73</v>
      </c>
      <c r="AE510" s="74" t="s">
        <v>73</v>
      </c>
      <c r="AF510" s="74"/>
      <c r="AG510" s="74"/>
      <c r="AH510" s="74"/>
      <c r="AI510" s="74"/>
      <c r="AJ510" s="62"/>
      <c r="AK510" s="67" t="s">
        <v>2454</v>
      </c>
      <c r="AL510" s="94"/>
      <c r="AM510" s="95" t="s">
        <v>2455</v>
      </c>
      <c r="AN510" s="68" t="s">
        <v>2456</v>
      </c>
      <c r="AO510" s="72" t="s">
        <v>2453</v>
      </c>
      <c r="AP510" s="98" t="str" cm="1">
        <f t="array" aca="1" ref="AP510" ca="1">INDIRECT(ADDRESS(CELL("row", INDEX('Drugs properties'!$A:$A, MATCH($D510, 'Drugs properties'!$A:$A, 0), 0)), 2, 4, TRUE, "Drugs properties"))</f>
        <v>C1CCC(C(C1)[NH-])[NH-].C(=O)(C(=O)O)O.[Pt+2]</v>
      </c>
      <c r="AQ510" s="98" cm="1">
        <f t="array" aca="1" ref="AQ510" ca="1">INDIRECT(ADDRESS(CELL("row", INDEX('Drugs properties'!$A:$A, MATCH($D510, 'Drugs properties'!$A:$A, 0), 0)), 3, 4, TRUE, "Drugs properties"))</f>
        <v>397.29</v>
      </c>
      <c r="AR510" s="98" cm="1">
        <f t="array" aca="1" ref="AR510" ca="1">INDIRECT(ADDRESS(CELL("row", INDEX('Drugs properties'!$A:$A, MATCH($D510, 'Drugs properties'!$A:$A, 0), 0)), 4, 4, TRUE, "Drugs properties"))</f>
        <v>98.66</v>
      </c>
      <c r="AS510" s="98" cm="1">
        <f t="array" aca="1" ref="AS510" ca="1">INDIRECT(ADDRESS(CELL("row", INDEX('Drugs properties'!$A:$A, MATCH($D510, 'Drugs properties'!$A:$A, 0), 0)), 5, 4, TRUE, "Drugs properties"))</f>
        <v>-0.91</v>
      </c>
      <c r="AT510" s="98" cm="1">
        <f t="array" aca="1" ref="AT510" ca="1">INDIRECT(ADDRESS(CELL("row", INDEX('Drugs properties'!$A:$A, MATCH($D510, 'Drugs properties'!$A:$A, 0), 0)), 6, 4, TRUE, "Drugs properties"))</f>
        <v>6</v>
      </c>
      <c r="AU510" s="98" cm="1">
        <f t="array" aca="1" ref="AU510" ca="1">INDIRECT(ADDRESS(CELL("row", INDEX('Drugs properties'!$A:$A, MATCH($D510, 'Drugs properties'!$A:$A, 0), 0)), 7, 4, TRUE, "Drugs properties"))</f>
        <v>4</v>
      </c>
      <c r="AV510" s="98" cm="1">
        <f t="array" aca="1" ref="AV510" ca="1">INDIRECT(ADDRESS(CELL("row", INDEX('Drugs properties'!$A:$A, MATCH($D510, 'Drugs properties'!$A:$A, 0), 0)), 8, 4, TRUE, "Drugs properties"))</f>
        <v>1</v>
      </c>
      <c r="AW510" s="98" cm="1">
        <f t="array" aca="1" ref="AW510" ca="1">INDIRECT(ADDRESS(CELL("row", INDEX('Drugs properties'!$A:$A, MATCH($D510, 'Drugs properties'!$A:$A, 0), 0)), 9, 4, TRUE, "Drugs properties"))</f>
        <v>15</v>
      </c>
      <c r="AX510" s="105" cm="1">
        <f t="array" aca="1" ref="AX510" ca="1">INDIRECT(ADDRESS(CELL("row", INDEX('Drugs properties'!$A:$A, MATCH($D510, 'Drugs properties'!$A:$A, 0), 0)), 11, 4, TRUE, "Drugs properties"))</f>
        <v>43720</v>
      </c>
      <c r="AY510" s="102" cm="1">
        <f t="array" aca="1" ref="AY510" ca="1">INDIRECT(ADDRESS(CELL("row", INDEX('Drugs properties'!$A:$A, MATCH($D510, 'Drugs properties'!$A:$A, 0), 0)), 12, 4, TRUE, "Drugs properties"))</f>
        <v>4056</v>
      </c>
      <c r="AZ510" s="102" cm="1">
        <f t="array" aca="1" ref="AZ510" ca="1">INDIRECT(ADDRESS(CELL("row", INDEX('Drugs properties'!$A:$A, MATCH($D510, 'Drugs properties'!$A:$A, 0), 0)), 13, 4, TRUE, "Drugs properties"))</f>
        <v>18</v>
      </c>
      <c r="BA510" s="109" cm="1">
        <f t="array" aca="1" ref="BA510" ca="1">INDIRECT(ADDRESS(CELL("row", INDEX('Drugs properties'!$A:$A, MATCH($D510, 'Drugs properties'!$A:$A, 0), 0)), 14, 4, TRUE, "Drugs properties"))</f>
        <v>1</v>
      </c>
    </row>
    <row r="511" spans="1:53" s="1" customFormat="1" ht="120" x14ac:dyDescent="0.25">
      <c r="A511" s="15">
        <v>509</v>
      </c>
      <c r="B511" s="89" t="s">
        <v>2457</v>
      </c>
      <c r="C511" s="32">
        <v>23769882</v>
      </c>
      <c r="D511" s="34" t="s">
        <v>2792</v>
      </c>
      <c r="E511" s="90"/>
      <c r="F511" s="90" t="s">
        <v>2450</v>
      </c>
      <c r="G511" s="90" t="s">
        <v>1925</v>
      </c>
      <c r="H511" s="90" t="s">
        <v>2451</v>
      </c>
      <c r="I511" s="90"/>
      <c r="J511" s="90"/>
      <c r="K511" s="90" t="s">
        <v>1409</v>
      </c>
      <c r="L511" s="90"/>
      <c r="M511" s="35"/>
      <c r="N511" s="43">
        <v>67</v>
      </c>
      <c r="O511" s="91" t="s">
        <v>100</v>
      </c>
      <c r="P511" s="44" t="s">
        <v>2458</v>
      </c>
      <c r="Q511" s="49"/>
      <c r="R511" s="92"/>
      <c r="S511" s="92"/>
      <c r="T511" s="50"/>
      <c r="U511" s="55"/>
      <c r="V511" s="93">
        <v>480</v>
      </c>
      <c r="W511" s="56">
        <v>628</v>
      </c>
      <c r="X511" s="61"/>
      <c r="Y511" s="74"/>
      <c r="Z511" s="74"/>
      <c r="AA511" s="74"/>
      <c r="AB511" s="74">
        <v>135</v>
      </c>
      <c r="AC511" s="74">
        <v>4.0999999999999996</v>
      </c>
      <c r="AD511" s="74">
        <v>1.0121</v>
      </c>
      <c r="AE511" s="74">
        <v>8.9</v>
      </c>
      <c r="AF511" s="74"/>
      <c r="AG511" s="74"/>
      <c r="AH511" s="74"/>
      <c r="AI511" s="74"/>
      <c r="AJ511" s="62"/>
      <c r="AK511" s="67" t="s">
        <v>2459</v>
      </c>
      <c r="AL511" s="94"/>
      <c r="AM511" s="94" t="s">
        <v>2460</v>
      </c>
      <c r="AN511" s="68" t="s">
        <v>3500</v>
      </c>
      <c r="AO511" s="72"/>
      <c r="AP511" s="98" t="str" cm="1">
        <f t="array" aca="1" ref="AP511" ca="1">INDIRECT(ADDRESS(CELL("row", INDEX('Drugs properties'!$A:$A, MATCH($D511, 'Drugs properties'!$A:$A, 0), 0)), 2, 4, TRUE, "Drugs properties"))</f>
        <v>C1CCC(C(C1)[NH-])[NH-].C(=O)(C(=O)O)O.[Pt+2]</v>
      </c>
      <c r="AQ511" s="98" cm="1">
        <f t="array" aca="1" ref="AQ511" ca="1">INDIRECT(ADDRESS(CELL("row", INDEX('Drugs properties'!$A:$A, MATCH($D511, 'Drugs properties'!$A:$A, 0), 0)), 3, 4, TRUE, "Drugs properties"))</f>
        <v>397.29</v>
      </c>
      <c r="AR511" s="98" cm="1">
        <f t="array" aca="1" ref="AR511" ca="1">INDIRECT(ADDRESS(CELL("row", INDEX('Drugs properties'!$A:$A, MATCH($D511, 'Drugs properties'!$A:$A, 0), 0)), 4, 4, TRUE, "Drugs properties"))</f>
        <v>98.66</v>
      </c>
      <c r="AS511" s="98" cm="1">
        <f t="array" aca="1" ref="AS511" ca="1">INDIRECT(ADDRESS(CELL("row", INDEX('Drugs properties'!$A:$A, MATCH($D511, 'Drugs properties'!$A:$A, 0), 0)), 5, 4, TRUE, "Drugs properties"))</f>
        <v>-0.91</v>
      </c>
      <c r="AT511" s="98" cm="1">
        <f t="array" aca="1" ref="AT511" ca="1">INDIRECT(ADDRESS(CELL("row", INDEX('Drugs properties'!$A:$A, MATCH($D511, 'Drugs properties'!$A:$A, 0), 0)), 6, 4, TRUE, "Drugs properties"))</f>
        <v>6</v>
      </c>
      <c r="AU511" s="98" cm="1">
        <f t="array" aca="1" ref="AU511" ca="1">INDIRECT(ADDRESS(CELL("row", INDEX('Drugs properties'!$A:$A, MATCH($D511, 'Drugs properties'!$A:$A, 0), 0)), 7, 4, TRUE, "Drugs properties"))</f>
        <v>4</v>
      </c>
      <c r="AV511" s="98" cm="1">
        <f t="array" aca="1" ref="AV511" ca="1">INDIRECT(ADDRESS(CELL("row", INDEX('Drugs properties'!$A:$A, MATCH($D511, 'Drugs properties'!$A:$A, 0), 0)), 8, 4, TRUE, "Drugs properties"))</f>
        <v>1</v>
      </c>
      <c r="AW511" s="98" cm="1">
        <f t="array" aca="1" ref="AW511" ca="1">INDIRECT(ADDRESS(CELL("row", INDEX('Drugs properties'!$A:$A, MATCH($D511, 'Drugs properties'!$A:$A, 0), 0)), 9, 4, TRUE, "Drugs properties"))</f>
        <v>15</v>
      </c>
      <c r="AX511" s="105" cm="1">
        <f t="array" aca="1" ref="AX511" ca="1">INDIRECT(ADDRESS(CELL("row", INDEX('Drugs properties'!$A:$A, MATCH($D511, 'Drugs properties'!$A:$A, 0), 0)), 11, 4, TRUE, "Drugs properties"))</f>
        <v>43720</v>
      </c>
      <c r="AY511" s="102" cm="1">
        <f t="array" aca="1" ref="AY511" ca="1">INDIRECT(ADDRESS(CELL("row", INDEX('Drugs properties'!$A:$A, MATCH($D511, 'Drugs properties'!$A:$A, 0), 0)), 12, 4, TRUE, "Drugs properties"))</f>
        <v>4056</v>
      </c>
      <c r="AZ511" s="102" cm="1">
        <f t="array" aca="1" ref="AZ511" ca="1">INDIRECT(ADDRESS(CELL("row", INDEX('Drugs properties'!$A:$A, MATCH($D511, 'Drugs properties'!$A:$A, 0), 0)), 13, 4, TRUE, "Drugs properties"))</f>
        <v>18</v>
      </c>
      <c r="BA511" s="109" cm="1">
        <f t="array" aca="1" ref="BA511" ca="1">INDIRECT(ADDRESS(CELL("row", INDEX('Drugs properties'!$A:$A, MATCH($D511, 'Drugs properties'!$A:$A, 0), 0)), 14, 4, TRUE, "Drugs properties"))</f>
        <v>1</v>
      </c>
    </row>
    <row r="512" spans="1:53" s="1" customFormat="1" ht="150" x14ac:dyDescent="0.25">
      <c r="A512" s="15">
        <v>510</v>
      </c>
      <c r="B512" s="89" t="s">
        <v>2461</v>
      </c>
      <c r="C512" s="32">
        <v>12495173</v>
      </c>
      <c r="D512" s="34" t="s">
        <v>39</v>
      </c>
      <c r="E512" s="90">
        <v>800</v>
      </c>
      <c r="F512" s="90"/>
      <c r="G512" s="90" t="s">
        <v>595</v>
      </c>
      <c r="H512" s="90" t="s">
        <v>2467</v>
      </c>
      <c r="I512" s="90" t="s">
        <v>2469</v>
      </c>
      <c r="J512" s="90"/>
      <c r="K512" s="90" t="s">
        <v>2468</v>
      </c>
      <c r="L512" s="90"/>
      <c r="M512" s="35"/>
      <c r="N512" s="43">
        <v>25</v>
      </c>
      <c r="O512" s="91" t="s">
        <v>100</v>
      </c>
      <c r="P512" s="44" t="s">
        <v>2462</v>
      </c>
      <c r="Q512" s="49" t="s">
        <v>2463</v>
      </c>
      <c r="R512" s="92" t="s">
        <v>2464</v>
      </c>
      <c r="S512" s="92"/>
      <c r="T512" s="50">
        <v>38.4</v>
      </c>
      <c r="U512" s="55"/>
      <c r="V512" s="93" t="s">
        <v>2465</v>
      </c>
      <c r="W512" s="56" t="s">
        <v>2466</v>
      </c>
      <c r="X512" s="61"/>
      <c r="Y512" s="74"/>
      <c r="Z512" s="74"/>
      <c r="AA512" s="74"/>
      <c r="AB512" s="74"/>
      <c r="AC512" s="74" t="s">
        <v>2140</v>
      </c>
      <c r="AD512" s="74" t="s">
        <v>3450</v>
      </c>
      <c r="AE512" s="74"/>
      <c r="AF512" s="74"/>
      <c r="AG512" s="74"/>
      <c r="AH512" s="74"/>
      <c r="AI512" s="74"/>
      <c r="AJ512" s="62"/>
      <c r="AK512" s="67" t="s">
        <v>2470</v>
      </c>
      <c r="AL512" s="94"/>
      <c r="AM512" s="94"/>
      <c r="AN512" s="68"/>
      <c r="AO512" s="72"/>
      <c r="AP512" s="100" t="str" cm="1">
        <f t="array" aca="1" ref="AP512" ca="1">INDIRECT(ADDRESS(CELL("row", INDEX('Drugs properties'!$A:$A, MATCH($D512, 'Drugs properties'!$A:$A, 0), 0)), 2, 4, TRUE, "Drugs properties"))</f>
        <v>C1=CC(=C(C=C1F)F)C(CN2C=NC=N2)(CN3C=NC=N3)O</v>
      </c>
      <c r="AQ512" s="98" cm="1">
        <f t="array" aca="1" ref="AQ512" ca="1">INDIRECT(ADDRESS(CELL("row", INDEX('Drugs properties'!$A:$A, MATCH($D512, 'Drugs properties'!$A:$A, 0), 0)), 3, 4, TRUE, "Drugs properties"))</f>
        <v>306.27</v>
      </c>
      <c r="AR512" s="98" cm="1">
        <f t="array" aca="1" ref="AR512" ca="1">INDIRECT(ADDRESS(CELL("row", INDEX('Drugs properties'!$A:$A, MATCH($D512, 'Drugs properties'!$A:$A, 0), 0)), 4, 4, TRUE, "Drugs properties"))</f>
        <v>81.650000000000006</v>
      </c>
      <c r="AS512" s="98" cm="1">
        <f t="array" aca="1" ref="AS512" ca="1">INDIRECT(ADDRESS(CELL("row", INDEX('Drugs properties'!$A:$A, MATCH($D512, 'Drugs properties'!$A:$A, 0), 0)), 5, 4, TRUE, "Drugs properties"))</f>
        <v>0.88</v>
      </c>
      <c r="AT512" s="98" cm="1">
        <f t="array" aca="1" ref="AT512" ca="1">INDIRECT(ADDRESS(CELL("row", INDEX('Drugs properties'!$A:$A, MATCH($D512, 'Drugs properties'!$A:$A, 0), 0)), 6, 4, TRUE, "Drugs properties"))</f>
        <v>7</v>
      </c>
      <c r="AU512" s="98" cm="1">
        <f t="array" aca="1" ref="AU512" ca="1">INDIRECT(ADDRESS(CELL("row", INDEX('Drugs properties'!$A:$A, MATCH($D512, 'Drugs properties'!$A:$A, 0), 0)), 7, 4, TRUE, "Drugs properties"))</f>
        <v>1</v>
      </c>
      <c r="AV512" s="98" cm="1">
        <f t="array" aca="1" ref="AV512" ca="1">INDIRECT(ADDRESS(CELL("row", INDEX('Drugs properties'!$A:$A, MATCH($D512, 'Drugs properties'!$A:$A, 0), 0)), 8, 4, TRUE, "Drugs properties"))</f>
        <v>5</v>
      </c>
      <c r="AW512" s="98" cm="1">
        <f t="array" aca="1" ref="AW512" ca="1">INDIRECT(ADDRESS(CELL("row", INDEX('Drugs properties'!$A:$A, MATCH($D512, 'Drugs properties'!$A:$A, 0), 0)), 9, 4, TRUE, "Drugs properties"))</f>
        <v>22</v>
      </c>
      <c r="AX512" s="105" cm="1">
        <f t="array" aca="1" ref="AX512" ca="1">INDIRECT(ADDRESS(CELL("row", INDEX('Drugs properties'!$A:$A, MATCH($D512, 'Drugs properties'!$A:$A, 0), 0)), 11, 4, TRUE, "Drugs properties"))</f>
        <v>21845</v>
      </c>
      <c r="AY512" s="102" cm="1">
        <f t="array" aca="1" ref="AY512" ca="1">INDIRECT(ADDRESS(CELL("row", INDEX('Drugs properties'!$A:$A, MATCH($D512, 'Drugs properties'!$A:$A, 0), 0)), 12, 4, TRUE, "Drugs properties"))</f>
        <v>1909</v>
      </c>
      <c r="AZ512" s="102" cm="1">
        <f t="array" aca="1" ref="AZ512" ca="1">INDIRECT(ADDRESS(CELL("row", INDEX('Drugs properties'!$A:$A, MATCH($D512, 'Drugs properties'!$A:$A, 0), 0)), 13, 4, TRUE, "Drugs properties"))</f>
        <v>267</v>
      </c>
      <c r="BA512" s="109" cm="1">
        <f t="array" aca="1" ref="BA512" ca="1">INDIRECT(ADDRESS(CELL("row", INDEX('Drugs properties'!$A:$A, MATCH($D512, 'Drugs properties'!$A:$A, 0), 0)), 14, 4, TRUE, "Drugs properties"))</f>
        <v>23</v>
      </c>
    </row>
    <row r="513" spans="1:53" s="1" customFormat="1" ht="150" x14ac:dyDescent="0.25">
      <c r="A513" s="15">
        <v>511</v>
      </c>
      <c r="B513" s="89" t="s">
        <v>2471</v>
      </c>
      <c r="C513" s="32">
        <v>17849073</v>
      </c>
      <c r="D513" s="34" t="s">
        <v>39</v>
      </c>
      <c r="E513" s="90">
        <v>300</v>
      </c>
      <c r="F513" s="90" t="s">
        <v>3265</v>
      </c>
      <c r="G513" s="90" t="s">
        <v>26</v>
      </c>
      <c r="H513" s="90"/>
      <c r="I513" s="90"/>
      <c r="J513" s="90"/>
      <c r="K513" s="90"/>
      <c r="L513" s="90"/>
      <c r="M513" s="35"/>
      <c r="N513" s="43">
        <v>11</v>
      </c>
      <c r="O513" s="91" t="s">
        <v>96</v>
      </c>
      <c r="P513" s="44" t="s">
        <v>2472</v>
      </c>
      <c r="Q513" s="49"/>
      <c r="R513" s="92"/>
      <c r="S513" s="92"/>
      <c r="T513" s="50"/>
      <c r="U513" s="55"/>
      <c r="V513" s="93"/>
      <c r="W513" s="56">
        <v>490</v>
      </c>
      <c r="X513" s="61"/>
      <c r="Y513" s="74"/>
      <c r="Z513" s="74"/>
      <c r="AA513" s="74"/>
      <c r="AB513" s="74"/>
      <c r="AC513" s="74">
        <v>3.1</v>
      </c>
      <c r="AD513" s="74" t="s">
        <v>73</v>
      </c>
      <c r="AE513" s="74" t="s">
        <v>73</v>
      </c>
      <c r="AF513" s="74"/>
      <c r="AG513" s="74"/>
      <c r="AH513" s="74"/>
      <c r="AI513" s="74"/>
      <c r="AJ513" s="62"/>
      <c r="AK513" s="67" t="s">
        <v>2474</v>
      </c>
      <c r="AL513" s="94"/>
      <c r="AM513" s="95" t="s">
        <v>2475</v>
      </c>
      <c r="AN513" s="68"/>
      <c r="AO513" s="72" t="s">
        <v>2473</v>
      </c>
      <c r="AP513" s="98" t="str" cm="1">
        <f t="array" aca="1" ref="AP513" ca="1">INDIRECT(ADDRESS(CELL("row", INDEX('Drugs properties'!$A:$A, MATCH($D513, 'Drugs properties'!$A:$A, 0), 0)), 2, 4, TRUE, "Drugs properties"))</f>
        <v>C1=CC(=C(C=C1F)F)C(CN2C=NC=N2)(CN3C=NC=N3)O</v>
      </c>
      <c r="AQ513" s="98" cm="1">
        <f t="array" aca="1" ref="AQ513" ca="1">INDIRECT(ADDRESS(CELL("row", INDEX('Drugs properties'!$A:$A, MATCH($D513, 'Drugs properties'!$A:$A, 0), 0)), 3, 4, TRUE, "Drugs properties"))</f>
        <v>306.27</v>
      </c>
      <c r="AR513" s="98" cm="1">
        <f t="array" aca="1" ref="AR513" ca="1">INDIRECT(ADDRESS(CELL("row", INDEX('Drugs properties'!$A:$A, MATCH($D513, 'Drugs properties'!$A:$A, 0), 0)), 4, 4, TRUE, "Drugs properties"))</f>
        <v>81.650000000000006</v>
      </c>
      <c r="AS513" s="98" cm="1">
        <f t="array" aca="1" ref="AS513" ca="1">INDIRECT(ADDRESS(CELL("row", INDEX('Drugs properties'!$A:$A, MATCH($D513, 'Drugs properties'!$A:$A, 0), 0)), 5, 4, TRUE, "Drugs properties"))</f>
        <v>0.88</v>
      </c>
      <c r="AT513" s="98" cm="1">
        <f t="array" aca="1" ref="AT513" ca="1">INDIRECT(ADDRESS(CELL("row", INDEX('Drugs properties'!$A:$A, MATCH($D513, 'Drugs properties'!$A:$A, 0), 0)), 6, 4, TRUE, "Drugs properties"))</f>
        <v>7</v>
      </c>
      <c r="AU513" s="98" cm="1">
        <f t="array" aca="1" ref="AU513" ca="1">INDIRECT(ADDRESS(CELL("row", INDEX('Drugs properties'!$A:$A, MATCH($D513, 'Drugs properties'!$A:$A, 0), 0)), 7, 4, TRUE, "Drugs properties"))</f>
        <v>1</v>
      </c>
      <c r="AV513" s="98" cm="1">
        <f t="array" aca="1" ref="AV513" ca="1">INDIRECT(ADDRESS(CELL("row", INDEX('Drugs properties'!$A:$A, MATCH($D513, 'Drugs properties'!$A:$A, 0), 0)), 8, 4, TRUE, "Drugs properties"))</f>
        <v>5</v>
      </c>
      <c r="AW513" s="98" cm="1">
        <f t="array" aca="1" ref="AW513" ca="1">INDIRECT(ADDRESS(CELL("row", INDEX('Drugs properties'!$A:$A, MATCH($D513, 'Drugs properties'!$A:$A, 0), 0)), 9, 4, TRUE, "Drugs properties"))</f>
        <v>22</v>
      </c>
      <c r="AX513" s="105" cm="1">
        <f t="array" aca="1" ref="AX513" ca="1">INDIRECT(ADDRESS(CELL("row", INDEX('Drugs properties'!$A:$A, MATCH($D513, 'Drugs properties'!$A:$A, 0), 0)), 11, 4, TRUE, "Drugs properties"))</f>
        <v>21845</v>
      </c>
      <c r="AY513" s="102" cm="1">
        <f t="array" aca="1" ref="AY513" ca="1">INDIRECT(ADDRESS(CELL("row", INDEX('Drugs properties'!$A:$A, MATCH($D513, 'Drugs properties'!$A:$A, 0), 0)), 12, 4, TRUE, "Drugs properties"))</f>
        <v>1909</v>
      </c>
      <c r="AZ513" s="102" cm="1">
        <f t="array" aca="1" ref="AZ513" ca="1">INDIRECT(ADDRESS(CELL("row", INDEX('Drugs properties'!$A:$A, MATCH($D513, 'Drugs properties'!$A:$A, 0), 0)), 13, 4, TRUE, "Drugs properties"))</f>
        <v>267</v>
      </c>
      <c r="BA513" s="109" cm="1">
        <f t="array" aca="1" ref="BA513" ca="1">INDIRECT(ADDRESS(CELL("row", INDEX('Drugs properties'!$A:$A, MATCH($D513, 'Drugs properties'!$A:$A, 0), 0)), 14, 4, TRUE, "Drugs properties"))</f>
        <v>23</v>
      </c>
    </row>
    <row r="514" spans="1:53" s="1" customFormat="1" ht="90" x14ac:dyDescent="0.25">
      <c r="A514" s="15">
        <v>512</v>
      </c>
      <c r="B514" s="89" t="s">
        <v>2476</v>
      </c>
      <c r="C514" s="32">
        <v>16628725</v>
      </c>
      <c r="D514" s="34" t="s">
        <v>39</v>
      </c>
      <c r="E514" s="90">
        <v>200</v>
      </c>
      <c r="F514" s="90"/>
      <c r="G514" s="90" t="s">
        <v>26</v>
      </c>
      <c r="H514" s="90" t="s">
        <v>2478</v>
      </c>
      <c r="I514" s="90"/>
      <c r="J514" s="90"/>
      <c r="K514" s="90"/>
      <c r="L514" s="90"/>
      <c r="M514" s="35"/>
      <c r="N514" s="43">
        <v>55</v>
      </c>
      <c r="O514" s="91" t="s">
        <v>100</v>
      </c>
      <c r="P514" s="44" t="s">
        <v>2477</v>
      </c>
      <c r="Q514" s="49"/>
      <c r="R514" s="92"/>
      <c r="S514" s="92"/>
      <c r="T514" s="50"/>
      <c r="U514" s="55"/>
      <c r="V514" s="93"/>
      <c r="W514" s="56">
        <v>528</v>
      </c>
      <c r="X514" s="61"/>
      <c r="Y514" s="74"/>
      <c r="Z514" s="74"/>
      <c r="AA514" s="74"/>
      <c r="AB514" s="74" t="s">
        <v>2480</v>
      </c>
      <c r="AC514" s="74" t="s">
        <v>2481</v>
      </c>
      <c r="AD514" s="74">
        <v>1.1519999999999999</v>
      </c>
      <c r="AE514" s="74">
        <v>8.1999999999999993</v>
      </c>
      <c r="AF514" s="74" t="s">
        <v>2482</v>
      </c>
      <c r="AG514" s="74"/>
      <c r="AH514" s="74"/>
      <c r="AI514" s="74"/>
      <c r="AJ514" s="62"/>
      <c r="AK514" s="67" t="s">
        <v>2479</v>
      </c>
      <c r="AL514" s="94"/>
      <c r="AM514" s="94"/>
      <c r="AN514" s="68"/>
      <c r="AO514" s="72"/>
      <c r="AP514" s="100" t="str" cm="1">
        <f t="array" aca="1" ref="AP514" ca="1">INDIRECT(ADDRESS(CELL("row", INDEX('Drugs properties'!$A:$A, MATCH($D514, 'Drugs properties'!$A:$A, 0), 0)), 2, 4, TRUE, "Drugs properties"))</f>
        <v>C1=CC(=C(C=C1F)F)C(CN2C=NC=N2)(CN3C=NC=N3)O</v>
      </c>
      <c r="AQ514" s="98" cm="1">
        <f t="array" aca="1" ref="AQ514" ca="1">INDIRECT(ADDRESS(CELL("row", INDEX('Drugs properties'!$A:$A, MATCH($D514, 'Drugs properties'!$A:$A, 0), 0)), 3, 4, TRUE, "Drugs properties"))</f>
        <v>306.27</v>
      </c>
      <c r="AR514" s="98" cm="1">
        <f t="array" aca="1" ref="AR514" ca="1">INDIRECT(ADDRESS(CELL("row", INDEX('Drugs properties'!$A:$A, MATCH($D514, 'Drugs properties'!$A:$A, 0), 0)), 4, 4, TRUE, "Drugs properties"))</f>
        <v>81.650000000000006</v>
      </c>
      <c r="AS514" s="98" cm="1">
        <f t="array" aca="1" ref="AS514" ca="1">INDIRECT(ADDRESS(CELL("row", INDEX('Drugs properties'!$A:$A, MATCH($D514, 'Drugs properties'!$A:$A, 0), 0)), 5, 4, TRUE, "Drugs properties"))</f>
        <v>0.88</v>
      </c>
      <c r="AT514" s="98" cm="1">
        <f t="array" aca="1" ref="AT514" ca="1">INDIRECT(ADDRESS(CELL("row", INDEX('Drugs properties'!$A:$A, MATCH($D514, 'Drugs properties'!$A:$A, 0), 0)), 6, 4, TRUE, "Drugs properties"))</f>
        <v>7</v>
      </c>
      <c r="AU514" s="98" cm="1">
        <f t="array" aca="1" ref="AU514" ca="1">INDIRECT(ADDRESS(CELL("row", INDEX('Drugs properties'!$A:$A, MATCH($D514, 'Drugs properties'!$A:$A, 0), 0)), 7, 4, TRUE, "Drugs properties"))</f>
        <v>1</v>
      </c>
      <c r="AV514" s="98" cm="1">
        <f t="array" aca="1" ref="AV514" ca="1">INDIRECT(ADDRESS(CELL("row", INDEX('Drugs properties'!$A:$A, MATCH($D514, 'Drugs properties'!$A:$A, 0), 0)), 8, 4, TRUE, "Drugs properties"))</f>
        <v>5</v>
      </c>
      <c r="AW514" s="98" cm="1">
        <f t="array" aca="1" ref="AW514" ca="1">INDIRECT(ADDRESS(CELL("row", INDEX('Drugs properties'!$A:$A, MATCH($D514, 'Drugs properties'!$A:$A, 0), 0)), 9, 4, TRUE, "Drugs properties"))</f>
        <v>22</v>
      </c>
      <c r="AX514" s="105" cm="1">
        <f t="array" aca="1" ref="AX514" ca="1">INDIRECT(ADDRESS(CELL("row", INDEX('Drugs properties'!$A:$A, MATCH($D514, 'Drugs properties'!$A:$A, 0), 0)), 11, 4, TRUE, "Drugs properties"))</f>
        <v>21845</v>
      </c>
      <c r="AY514" s="102" cm="1">
        <f t="array" aca="1" ref="AY514" ca="1">INDIRECT(ADDRESS(CELL("row", INDEX('Drugs properties'!$A:$A, MATCH($D514, 'Drugs properties'!$A:$A, 0), 0)), 12, 4, TRUE, "Drugs properties"))</f>
        <v>1909</v>
      </c>
      <c r="AZ514" s="102" cm="1">
        <f t="array" aca="1" ref="AZ514" ca="1">INDIRECT(ADDRESS(CELL("row", INDEX('Drugs properties'!$A:$A, MATCH($D514, 'Drugs properties'!$A:$A, 0), 0)), 13, 4, TRUE, "Drugs properties"))</f>
        <v>267</v>
      </c>
      <c r="BA514" s="109" cm="1">
        <f t="array" aca="1" ref="BA514" ca="1">INDIRECT(ADDRESS(CELL("row", INDEX('Drugs properties'!$A:$A, MATCH($D514, 'Drugs properties'!$A:$A, 0), 0)), 14, 4, TRUE, "Drugs properties"))</f>
        <v>23</v>
      </c>
    </row>
    <row r="515" spans="1:53" s="1" customFormat="1" ht="60" x14ac:dyDescent="0.25">
      <c r="A515" s="15">
        <v>513</v>
      </c>
      <c r="B515" s="89" t="s">
        <v>2483</v>
      </c>
      <c r="C515" s="32">
        <v>10577320</v>
      </c>
      <c r="D515" s="34" t="s">
        <v>39</v>
      </c>
      <c r="E515" s="90" t="s">
        <v>3266</v>
      </c>
      <c r="F515" s="90" t="s">
        <v>2486</v>
      </c>
      <c r="G515" s="90" t="s">
        <v>2485</v>
      </c>
      <c r="H515" s="90"/>
      <c r="I515" s="90"/>
      <c r="J515" s="90"/>
      <c r="K515" s="90"/>
      <c r="L515" s="90"/>
      <c r="M515" s="35"/>
      <c r="N515" s="43">
        <v>59</v>
      </c>
      <c r="O515" s="91" t="s">
        <v>100</v>
      </c>
      <c r="P515" s="44" t="s">
        <v>2484</v>
      </c>
      <c r="Q515" s="49"/>
      <c r="R515" s="92"/>
      <c r="S515" s="92"/>
      <c r="T515" s="50"/>
      <c r="U515" s="55"/>
      <c r="V515" s="93"/>
      <c r="W515" s="56">
        <v>606</v>
      </c>
      <c r="X515" s="61"/>
      <c r="Y515" s="74"/>
      <c r="Z515" s="74">
        <v>216000</v>
      </c>
      <c r="AA515" s="74" t="s">
        <v>3413</v>
      </c>
      <c r="AB515" s="74"/>
      <c r="AC515" s="74" t="s">
        <v>73</v>
      </c>
      <c r="AD515" s="74" t="s">
        <v>73</v>
      </c>
      <c r="AE515" s="74" t="s">
        <v>73</v>
      </c>
      <c r="AF515" s="74"/>
      <c r="AG515" s="74"/>
      <c r="AH515" s="74"/>
      <c r="AI515" s="74"/>
      <c r="AJ515" s="62"/>
      <c r="AK515" s="67" t="s">
        <v>2487</v>
      </c>
      <c r="AL515" s="94"/>
      <c r="AM515" s="95" t="s">
        <v>2488</v>
      </c>
      <c r="AN515" s="68"/>
      <c r="AO515" s="72"/>
      <c r="AP515" s="98" t="str" cm="1">
        <f t="array" aca="1" ref="AP515" ca="1">INDIRECT(ADDRESS(CELL("row", INDEX('Drugs properties'!$A:$A, MATCH($D515, 'Drugs properties'!$A:$A, 0), 0)), 2, 4, TRUE, "Drugs properties"))</f>
        <v>C1=CC(=C(C=C1F)F)C(CN2C=NC=N2)(CN3C=NC=N3)O</v>
      </c>
      <c r="AQ515" s="98" cm="1">
        <f t="array" aca="1" ref="AQ515" ca="1">INDIRECT(ADDRESS(CELL("row", INDEX('Drugs properties'!$A:$A, MATCH($D515, 'Drugs properties'!$A:$A, 0), 0)), 3, 4, TRUE, "Drugs properties"))</f>
        <v>306.27</v>
      </c>
      <c r="AR515" s="98" cm="1">
        <f t="array" aca="1" ref="AR515" ca="1">INDIRECT(ADDRESS(CELL("row", INDEX('Drugs properties'!$A:$A, MATCH($D515, 'Drugs properties'!$A:$A, 0), 0)), 4, 4, TRUE, "Drugs properties"))</f>
        <v>81.650000000000006</v>
      </c>
      <c r="AS515" s="98" cm="1">
        <f t="array" aca="1" ref="AS515" ca="1">INDIRECT(ADDRESS(CELL("row", INDEX('Drugs properties'!$A:$A, MATCH($D515, 'Drugs properties'!$A:$A, 0), 0)), 5, 4, TRUE, "Drugs properties"))</f>
        <v>0.88</v>
      </c>
      <c r="AT515" s="98" cm="1">
        <f t="array" aca="1" ref="AT515" ca="1">INDIRECT(ADDRESS(CELL("row", INDEX('Drugs properties'!$A:$A, MATCH($D515, 'Drugs properties'!$A:$A, 0), 0)), 6, 4, TRUE, "Drugs properties"))</f>
        <v>7</v>
      </c>
      <c r="AU515" s="98" cm="1">
        <f t="array" aca="1" ref="AU515" ca="1">INDIRECT(ADDRESS(CELL("row", INDEX('Drugs properties'!$A:$A, MATCH($D515, 'Drugs properties'!$A:$A, 0), 0)), 7, 4, TRUE, "Drugs properties"))</f>
        <v>1</v>
      </c>
      <c r="AV515" s="98" cm="1">
        <f t="array" aca="1" ref="AV515" ca="1">INDIRECT(ADDRESS(CELL("row", INDEX('Drugs properties'!$A:$A, MATCH($D515, 'Drugs properties'!$A:$A, 0), 0)), 8, 4, TRUE, "Drugs properties"))</f>
        <v>5</v>
      </c>
      <c r="AW515" s="98" cm="1">
        <f t="array" aca="1" ref="AW515" ca="1">INDIRECT(ADDRESS(CELL("row", INDEX('Drugs properties'!$A:$A, MATCH($D515, 'Drugs properties'!$A:$A, 0), 0)), 9, 4, TRUE, "Drugs properties"))</f>
        <v>22</v>
      </c>
      <c r="AX515" s="105" cm="1">
        <f t="array" aca="1" ref="AX515" ca="1">INDIRECT(ADDRESS(CELL("row", INDEX('Drugs properties'!$A:$A, MATCH($D515, 'Drugs properties'!$A:$A, 0), 0)), 11, 4, TRUE, "Drugs properties"))</f>
        <v>21845</v>
      </c>
      <c r="AY515" s="102" cm="1">
        <f t="array" aca="1" ref="AY515" ca="1">INDIRECT(ADDRESS(CELL("row", INDEX('Drugs properties'!$A:$A, MATCH($D515, 'Drugs properties'!$A:$A, 0), 0)), 12, 4, TRUE, "Drugs properties"))</f>
        <v>1909</v>
      </c>
      <c r="AZ515" s="102" cm="1">
        <f t="array" aca="1" ref="AZ515" ca="1">INDIRECT(ADDRESS(CELL("row", INDEX('Drugs properties'!$A:$A, MATCH($D515, 'Drugs properties'!$A:$A, 0), 0)), 13, 4, TRUE, "Drugs properties"))</f>
        <v>267</v>
      </c>
      <c r="BA515" s="109" cm="1">
        <f t="array" aca="1" ref="BA515" ca="1">INDIRECT(ADDRESS(CELL("row", INDEX('Drugs properties'!$A:$A, MATCH($D515, 'Drugs properties'!$A:$A, 0), 0)), 14, 4, TRUE, "Drugs properties"))</f>
        <v>23</v>
      </c>
    </row>
    <row r="516" spans="1:53" s="1" customFormat="1" ht="60" x14ac:dyDescent="0.25">
      <c r="A516" s="15">
        <v>514</v>
      </c>
      <c r="B516" s="89" t="s">
        <v>2489</v>
      </c>
      <c r="C516" s="32">
        <v>21919379</v>
      </c>
      <c r="D516" s="34" t="s">
        <v>39</v>
      </c>
      <c r="E516" s="90"/>
      <c r="F516" s="90"/>
      <c r="G516" s="90" t="s">
        <v>595</v>
      </c>
      <c r="H516" s="90" t="s">
        <v>62</v>
      </c>
      <c r="I516" s="90"/>
      <c r="J516" s="90"/>
      <c r="K516" s="90" t="s">
        <v>63</v>
      </c>
      <c r="L516" s="90"/>
      <c r="M516" s="35"/>
      <c r="N516" s="43">
        <v>69</v>
      </c>
      <c r="O516" s="91" t="s">
        <v>100</v>
      </c>
      <c r="P516" s="44" t="s">
        <v>2493</v>
      </c>
      <c r="Q516" s="49"/>
      <c r="R516" s="92"/>
      <c r="S516" s="92"/>
      <c r="T516" s="50"/>
      <c r="U516" s="55"/>
      <c r="V516" s="93"/>
      <c r="W516" s="56" t="s">
        <v>2490</v>
      </c>
      <c r="X516" s="61"/>
      <c r="Y516" s="74"/>
      <c r="Z516" s="74"/>
      <c r="AA516" s="74"/>
      <c r="AB516" s="74"/>
      <c r="AC516" s="74"/>
      <c r="AD516" s="74"/>
      <c r="AE516" s="74"/>
      <c r="AF516" s="74"/>
      <c r="AG516" s="74"/>
      <c r="AH516" s="74"/>
      <c r="AI516" s="74"/>
      <c r="AJ516" s="62"/>
      <c r="AK516" s="67" t="s">
        <v>2492</v>
      </c>
      <c r="AL516" s="94"/>
      <c r="AM516" s="94"/>
      <c r="AN516" s="68"/>
      <c r="AO516" s="72" t="s">
        <v>2491</v>
      </c>
      <c r="AP516" s="98" t="str" cm="1">
        <f t="array" aca="1" ref="AP516" ca="1">INDIRECT(ADDRESS(CELL("row", INDEX('Drugs properties'!$A:$A, MATCH($D516, 'Drugs properties'!$A:$A, 0), 0)), 2, 4, TRUE, "Drugs properties"))</f>
        <v>C1=CC(=C(C=C1F)F)C(CN2C=NC=N2)(CN3C=NC=N3)O</v>
      </c>
      <c r="AQ516" s="98" cm="1">
        <f t="array" aca="1" ref="AQ516" ca="1">INDIRECT(ADDRESS(CELL("row", INDEX('Drugs properties'!$A:$A, MATCH($D516, 'Drugs properties'!$A:$A, 0), 0)), 3, 4, TRUE, "Drugs properties"))</f>
        <v>306.27</v>
      </c>
      <c r="AR516" s="98" cm="1">
        <f t="array" aca="1" ref="AR516" ca="1">INDIRECT(ADDRESS(CELL("row", INDEX('Drugs properties'!$A:$A, MATCH($D516, 'Drugs properties'!$A:$A, 0), 0)), 4, 4, TRUE, "Drugs properties"))</f>
        <v>81.650000000000006</v>
      </c>
      <c r="AS516" s="98" cm="1">
        <f t="array" aca="1" ref="AS516" ca="1">INDIRECT(ADDRESS(CELL("row", INDEX('Drugs properties'!$A:$A, MATCH($D516, 'Drugs properties'!$A:$A, 0), 0)), 5, 4, TRUE, "Drugs properties"))</f>
        <v>0.88</v>
      </c>
      <c r="AT516" s="98" cm="1">
        <f t="array" aca="1" ref="AT516" ca="1">INDIRECT(ADDRESS(CELL("row", INDEX('Drugs properties'!$A:$A, MATCH($D516, 'Drugs properties'!$A:$A, 0), 0)), 6, 4, TRUE, "Drugs properties"))</f>
        <v>7</v>
      </c>
      <c r="AU516" s="98" cm="1">
        <f t="array" aca="1" ref="AU516" ca="1">INDIRECT(ADDRESS(CELL("row", INDEX('Drugs properties'!$A:$A, MATCH($D516, 'Drugs properties'!$A:$A, 0), 0)), 7, 4, TRUE, "Drugs properties"))</f>
        <v>1</v>
      </c>
      <c r="AV516" s="98" cm="1">
        <f t="array" aca="1" ref="AV516" ca="1">INDIRECT(ADDRESS(CELL("row", INDEX('Drugs properties'!$A:$A, MATCH($D516, 'Drugs properties'!$A:$A, 0), 0)), 8, 4, TRUE, "Drugs properties"))</f>
        <v>5</v>
      </c>
      <c r="AW516" s="98" cm="1">
        <f t="array" aca="1" ref="AW516" ca="1">INDIRECT(ADDRESS(CELL("row", INDEX('Drugs properties'!$A:$A, MATCH($D516, 'Drugs properties'!$A:$A, 0), 0)), 9, 4, TRUE, "Drugs properties"))</f>
        <v>22</v>
      </c>
      <c r="AX516" s="105" cm="1">
        <f t="array" aca="1" ref="AX516" ca="1">INDIRECT(ADDRESS(CELL("row", INDEX('Drugs properties'!$A:$A, MATCH($D516, 'Drugs properties'!$A:$A, 0), 0)), 11, 4, TRUE, "Drugs properties"))</f>
        <v>21845</v>
      </c>
      <c r="AY516" s="102" cm="1">
        <f t="array" aca="1" ref="AY516" ca="1">INDIRECT(ADDRESS(CELL("row", INDEX('Drugs properties'!$A:$A, MATCH($D516, 'Drugs properties'!$A:$A, 0), 0)), 12, 4, TRUE, "Drugs properties"))</f>
        <v>1909</v>
      </c>
      <c r="AZ516" s="102" cm="1">
        <f t="array" aca="1" ref="AZ516" ca="1">INDIRECT(ADDRESS(CELL("row", INDEX('Drugs properties'!$A:$A, MATCH($D516, 'Drugs properties'!$A:$A, 0), 0)), 13, 4, TRUE, "Drugs properties"))</f>
        <v>267</v>
      </c>
      <c r="BA516" s="109" cm="1">
        <f t="array" aca="1" ref="BA516" ca="1">INDIRECT(ADDRESS(CELL("row", INDEX('Drugs properties'!$A:$A, MATCH($D516, 'Drugs properties'!$A:$A, 0), 0)), 14, 4, TRUE, "Drugs properties"))</f>
        <v>23</v>
      </c>
    </row>
    <row r="517" spans="1:53" s="1" customFormat="1" ht="45" x14ac:dyDescent="0.25">
      <c r="A517" s="15">
        <v>515</v>
      </c>
      <c r="B517" s="89" t="s">
        <v>2494</v>
      </c>
      <c r="C517" s="32">
        <v>16409532</v>
      </c>
      <c r="D517" s="34" t="s">
        <v>62</v>
      </c>
      <c r="E517" s="90"/>
      <c r="F517" s="90"/>
      <c r="G517" s="90" t="s">
        <v>63</v>
      </c>
      <c r="H517" s="90" t="s">
        <v>2496</v>
      </c>
      <c r="I517" s="90" t="s">
        <v>3393</v>
      </c>
      <c r="J517" s="90"/>
      <c r="K517" s="90"/>
      <c r="L517" s="90"/>
      <c r="M517" s="35"/>
      <c r="N517" s="43">
        <v>8</v>
      </c>
      <c r="O517" s="91" t="s">
        <v>96</v>
      </c>
      <c r="P517" s="44"/>
      <c r="Q517" s="49" t="s">
        <v>2495</v>
      </c>
      <c r="R517" s="92">
        <v>75</v>
      </c>
      <c r="S517" s="92"/>
      <c r="T517" s="50"/>
      <c r="U517" s="55"/>
      <c r="V517" s="93">
        <v>560</v>
      </c>
      <c r="W517" s="56">
        <v>518</v>
      </c>
      <c r="X517" s="61"/>
      <c r="Y517" s="74"/>
      <c r="Z517" s="74"/>
      <c r="AA517" s="74"/>
      <c r="AB517" s="74"/>
      <c r="AC517" s="74" t="s">
        <v>73</v>
      </c>
      <c r="AD517" s="74" t="s">
        <v>73</v>
      </c>
      <c r="AE517" s="74" t="s">
        <v>73</v>
      </c>
      <c r="AF517" s="74"/>
      <c r="AG517" s="74"/>
      <c r="AH517" s="74"/>
      <c r="AI517" s="74"/>
      <c r="AJ517" s="62"/>
      <c r="AK517" s="67"/>
      <c r="AL517" s="94"/>
      <c r="AM517" s="94"/>
      <c r="AN517" s="68"/>
      <c r="AO517" s="72"/>
      <c r="AP517" s="98" t="str" cm="1">
        <f t="array" aca="1" ref="AP517" ca="1">INDIRECT(ADDRESS(CELL("row", INDEX('Drugs properties'!$A:$A, MATCH($D517, 'Drugs properties'!$A:$A, 0), 0)), 2, 4, TRUE, "Drugs properties"))</f>
        <v>C(OC(C(F)(F)F)C(F)(F)F)F</v>
      </c>
      <c r="AQ517" s="98" cm="1">
        <f t="array" aca="1" ref="AQ517" ca="1">INDIRECT(ADDRESS(CELL("row", INDEX('Drugs properties'!$A:$A, MATCH($D517, 'Drugs properties'!$A:$A, 0), 0)), 3, 4, TRUE, "Drugs properties"))</f>
        <v>200.05</v>
      </c>
      <c r="AR517" s="98" cm="1">
        <f t="array" aca="1" ref="AR517" ca="1">INDIRECT(ADDRESS(CELL("row", INDEX('Drugs properties'!$A:$A, MATCH($D517, 'Drugs properties'!$A:$A, 0), 0)), 4, 4, TRUE, "Drugs properties"))</f>
        <v>9.23</v>
      </c>
      <c r="AS517" s="98" cm="1">
        <f t="array" aca="1" ref="AS517" ca="1">INDIRECT(ADDRESS(CELL("row", INDEX('Drugs properties'!$A:$A, MATCH($D517, 'Drugs properties'!$A:$A, 0), 0)), 5, 4, TRUE, "Drugs properties"))</f>
        <v>2.94</v>
      </c>
      <c r="AT517" s="98" cm="1">
        <f t="array" aca="1" ref="AT517" ca="1">INDIRECT(ADDRESS(CELL("row", INDEX('Drugs properties'!$A:$A, MATCH($D517, 'Drugs properties'!$A:$A, 0), 0)), 6, 4, TRUE, "Drugs properties"))</f>
        <v>8</v>
      </c>
      <c r="AU517" s="98" cm="1">
        <f t="array" aca="1" ref="AU517" ca="1">INDIRECT(ADDRESS(CELL("row", INDEX('Drugs properties'!$A:$A, MATCH($D517, 'Drugs properties'!$A:$A, 0), 0)), 7, 4, TRUE, "Drugs properties"))</f>
        <v>0</v>
      </c>
      <c r="AV517" s="98" cm="1">
        <f t="array" aca="1" ref="AV517" ca="1">INDIRECT(ADDRESS(CELL("row", INDEX('Drugs properties'!$A:$A, MATCH($D517, 'Drugs properties'!$A:$A, 0), 0)), 8, 4, TRUE, "Drugs properties"))</f>
        <v>4</v>
      </c>
      <c r="AW517" s="98" cm="1">
        <f t="array" aca="1" ref="AW517" ca="1">INDIRECT(ADDRESS(CELL("row", INDEX('Drugs properties'!$A:$A, MATCH($D517, 'Drugs properties'!$A:$A, 0), 0)), 9, 4, TRUE, "Drugs properties"))</f>
        <v>12</v>
      </c>
      <c r="AX517" s="105" cm="1">
        <f t="array" aca="1" ref="AX517" ca="1">INDIRECT(ADDRESS(CELL("row", INDEX('Drugs properties'!$A:$A, MATCH($D517, 'Drugs properties'!$A:$A, 0), 0)), 11, 4, TRUE, "Drugs properties"))</f>
        <v>5433</v>
      </c>
      <c r="AY517" s="102" cm="1">
        <f t="array" aca="1" ref="AY517" ca="1">INDIRECT(ADDRESS(CELL("row", INDEX('Drugs properties'!$A:$A, MATCH($D517, 'Drugs properties'!$A:$A, 0), 0)), 12, 4, TRUE, "Drugs properties"))</f>
        <v>1290</v>
      </c>
      <c r="AZ517" s="102" cm="1">
        <f t="array" aca="1" ref="AZ517" ca="1">INDIRECT(ADDRESS(CELL("row", INDEX('Drugs properties'!$A:$A, MATCH($D517, 'Drugs properties'!$A:$A, 0), 0)), 13, 4, TRUE, "Drugs properties"))</f>
        <v>63</v>
      </c>
      <c r="BA517" s="109" cm="1">
        <f t="array" aca="1" ref="BA517" ca="1">INDIRECT(ADDRESS(CELL("row", INDEX('Drugs properties'!$A:$A, MATCH($D517, 'Drugs properties'!$A:$A, 0), 0)), 14, 4, TRUE, "Drugs properties"))</f>
        <v>4</v>
      </c>
    </row>
    <row r="518" spans="1:53" s="1" customFormat="1" ht="90" x14ac:dyDescent="0.25">
      <c r="A518" s="15">
        <v>516</v>
      </c>
      <c r="B518" s="89" t="s">
        <v>2497</v>
      </c>
      <c r="C518" s="32">
        <v>27555138</v>
      </c>
      <c r="D518" s="34" t="s">
        <v>62</v>
      </c>
      <c r="E518" s="90"/>
      <c r="F518" s="90"/>
      <c r="G518" s="90" t="s">
        <v>63</v>
      </c>
      <c r="H518" s="90" t="s">
        <v>2499</v>
      </c>
      <c r="I518" s="90" t="s">
        <v>3394</v>
      </c>
      <c r="J518" s="90"/>
      <c r="K518" s="90" t="s">
        <v>1409</v>
      </c>
      <c r="L518" s="90"/>
      <c r="M518" s="35"/>
      <c r="N518" s="43">
        <v>39</v>
      </c>
      <c r="O518" s="91" t="s">
        <v>100</v>
      </c>
      <c r="P518" s="44"/>
      <c r="Q518" s="49" t="s">
        <v>2498</v>
      </c>
      <c r="R518" s="92">
        <v>60</v>
      </c>
      <c r="S518" s="92"/>
      <c r="T518" s="50"/>
      <c r="U518" s="55"/>
      <c r="V518" s="93"/>
      <c r="W518" s="56">
        <v>693</v>
      </c>
      <c r="X518" s="61"/>
      <c r="Y518" s="74"/>
      <c r="Z518" s="74"/>
      <c r="AA518" s="74"/>
      <c r="AB518" s="74"/>
      <c r="AC518" s="74">
        <v>4</v>
      </c>
      <c r="AD518" s="74"/>
      <c r="AE518" s="74">
        <v>9.3000000000000007</v>
      </c>
      <c r="AF518" s="74"/>
      <c r="AG518" s="74"/>
      <c r="AH518" s="74"/>
      <c r="AI518" s="74"/>
      <c r="AJ518" s="62"/>
      <c r="AK518" s="67" t="s">
        <v>2500</v>
      </c>
      <c r="AL518" s="94"/>
      <c r="AM518" s="94"/>
      <c r="AN518" s="68"/>
      <c r="AO518" s="72" t="s">
        <v>2501</v>
      </c>
      <c r="AP518" s="98" t="str" cm="1">
        <f t="array" aca="1" ref="AP518" ca="1">INDIRECT(ADDRESS(CELL("row", INDEX('Drugs properties'!$A:$A, MATCH($D518, 'Drugs properties'!$A:$A, 0), 0)), 2, 4, TRUE, "Drugs properties"))</f>
        <v>C(OC(C(F)(F)F)C(F)(F)F)F</v>
      </c>
      <c r="AQ518" s="98" cm="1">
        <f t="array" aca="1" ref="AQ518" ca="1">INDIRECT(ADDRESS(CELL("row", INDEX('Drugs properties'!$A:$A, MATCH($D518, 'Drugs properties'!$A:$A, 0), 0)), 3, 4, TRUE, "Drugs properties"))</f>
        <v>200.05</v>
      </c>
      <c r="AR518" s="98" cm="1">
        <f t="array" aca="1" ref="AR518" ca="1">INDIRECT(ADDRESS(CELL("row", INDEX('Drugs properties'!$A:$A, MATCH($D518, 'Drugs properties'!$A:$A, 0), 0)), 4, 4, TRUE, "Drugs properties"))</f>
        <v>9.23</v>
      </c>
      <c r="AS518" s="98" cm="1">
        <f t="array" aca="1" ref="AS518" ca="1">INDIRECT(ADDRESS(CELL("row", INDEX('Drugs properties'!$A:$A, MATCH($D518, 'Drugs properties'!$A:$A, 0), 0)), 5, 4, TRUE, "Drugs properties"))</f>
        <v>2.94</v>
      </c>
      <c r="AT518" s="98" cm="1">
        <f t="array" aca="1" ref="AT518" ca="1">INDIRECT(ADDRESS(CELL("row", INDEX('Drugs properties'!$A:$A, MATCH($D518, 'Drugs properties'!$A:$A, 0), 0)), 6, 4, TRUE, "Drugs properties"))</f>
        <v>8</v>
      </c>
      <c r="AU518" s="98" cm="1">
        <f t="array" aca="1" ref="AU518" ca="1">INDIRECT(ADDRESS(CELL("row", INDEX('Drugs properties'!$A:$A, MATCH($D518, 'Drugs properties'!$A:$A, 0), 0)), 7, 4, TRUE, "Drugs properties"))</f>
        <v>0</v>
      </c>
      <c r="AV518" s="98" cm="1">
        <f t="array" aca="1" ref="AV518" ca="1">INDIRECT(ADDRESS(CELL("row", INDEX('Drugs properties'!$A:$A, MATCH($D518, 'Drugs properties'!$A:$A, 0), 0)), 8, 4, TRUE, "Drugs properties"))</f>
        <v>4</v>
      </c>
      <c r="AW518" s="98" cm="1">
        <f t="array" aca="1" ref="AW518" ca="1">INDIRECT(ADDRESS(CELL("row", INDEX('Drugs properties'!$A:$A, MATCH($D518, 'Drugs properties'!$A:$A, 0), 0)), 9, 4, TRUE, "Drugs properties"))</f>
        <v>12</v>
      </c>
      <c r="AX518" s="105" cm="1">
        <f t="array" aca="1" ref="AX518" ca="1">INDIRECT(ADDRESS(CELL("row", INDEX('Drugs properties'!$A:$A, MATCH($D518, 'Drugs properties'!$A:$A, 0), 0)), 11, 4, TRUE, "Drugs properties"))</f>
        <v>5433</v>
      </c>
      <c r="AY518" s="102" cm="1">
        <f t="array" aca="1" ref="AY518" ca="1">INDIRECT(ADDRESS(CELL("row", INDEX('Drugs properties'!$A:$A, MATCH($D518, 'Drugs properties'!$A:$A, 0), 0)), 12, 4, TRUE, "Drugs properties"))</f>
        <v>1290</v>
      </c>
      <c r="AZ518" s="102" cm="1">
        <f t="array" aca="1" ref="AZ518" ca="1">INDIRECT(ADDRESS(CELL("row", INDEX('Drugs properties'!$A:$A, MATCH($D518, 'Drugs properties'!$A:$A, 0), 0)), 13, 4, TRUE, "Drugs properties"))</f>
        <v>63</v>
      </c>
      <c r="BA518" s="109" cm="1">
        <f t="array" aca="1" ref="BA518" ca="1">INDIRECT(ADDRESS(CELL("row", INDEX('Drugs properties'!$A:$A, MATCH($D518, 'Drugs properties'!$A:$A, 0), 0)), 14, 4, TRUE, "Drugs properties"))</f>
        <v>4</v>
      </c>
    </row>
    <row r="519" spans="1:53" s="1" customFormat="1" ht="30" x14ac:dyDescent="0.25">
      <c r="A519" s="15">
        <v>517</v>
      </c>
      <c r="B519" s="89" t="s">
        <v>2502</v>
      </c>
      <c r="C519" s="32">
        <v>27382818</v>
      </c>
      <c r="D519" s="34" t="s">
        <v>62</v>
      </c>
      <c r="E519" s="90"/>
      <c r="F519" s="90"/>
      <c r="G519" s="90" t="s">
        <v>63</v>
      </c>
      <c r="H519" s="90"/>
      <c r="I519" s="90"/>
      <c r="J519" s="90"/>
      <c r="K519" s="90"/>
      <c r="L519" s="90"/>
      <c r="M519" s="35"/>
      <c r="N519" s="43">
        <v>14</v>
      </c>
      <c r="O519" s="91" t="s">
        <v>100</v>
      </c>
      <c r="P519" s="44"/>
      <c r="Q519" s="49"/>
      <c r="R519" s="92"/>
      <c r="S519" s="92"/>
      <c r="T519" s="50"/>
      <c r="U519" s="55"/>
      <c r="V519" s="93"/>
      <c r="W519" s="56"/>
      <c r="X519" s="61"/>
      <c r="Y519" s="74"/>
      <c r="Z519" s="74"/>
      <c r="AA519" s="74"/>
      <c r="AB519" s="74"/>
      <c r="AC519" s="74"/>
      <c r="AD519" s="74"/>
      <c r="AE519" s="74"/>
      <c r="AF519" s="74"/>
      <c r="AG519" s="74"/>
      <c r="AH519" s="74"/>
      <c r="AI519" s="74"/>
      <c r="AJ519" s="62"/>
      <c r="AK519" s="67"/>
      <c r="AL519" s="94"/>
      <c r="AM519" s="94"/>
      <c r="AN519" s="68"/>
      <c r="AO519" s="72"/>
      <c r="AP519" s="98" t="str" cm="1">
        <f t="array" aca="1" ref="AP519" ca="1">INDIRECT(ADDRESS(CELL("row", INDEX('Drugs properties'!$A:$A, MATCH($D519, 'Drugs properties'!$A:$A, 0), 0)), 2, 4, TRUE, "Drugs properties"))</f>
        <v>C(OC(C(F)(F)F)C(F)(F)F)F</v>
      </c>
      <c r="AQ519" s="98" cm="1">
        <f t="array" aca="1" ref="AQ519" ca="1">INDIRECT(ADDRESS(CELL("row", INDEX('Drugs properties'!$A:$A, MATCH($D519, 'Drugs properties'!$A:$A, 0), 0)), 3, 4, TRUE, "Drugs properties"))</f>
        <v>200.05</v>
      </c>
      <c r="AR519" s="98" cm="1">
        <f t="array" aca="1" ref="AR519" ca="1">INDIRECT(ADDRESS(CELL("row", INDEX('Drugs properties'!$A:$A, MATCH($D519, 'Drugs properties'!$A:$A, 0), 0)), 4, 4, TRUE, "Drugs properties"))</f>
        <v>9.23</v>
      </c>
      <c r="AS519" s="98" cm="1">
        <f t="array" aca="1" ref="AS519" ca="1">INDIRECT(ADDRESS(CELL("row", INDEX('Drugs properties'!$A:$A, MATCH($D519, 'Drugs properties'!$A:$A, 0), 0)), 5, 4, TRUE, "Drugs properties"))</f>
        <v>2.94</v>
      </c>
      <c r="AT519" s="98" cm="1">
        <f t="array" aca="1" ref="AT519" ca="1">INDIRECT(ADDRESS(CELL("row", INDEX('Drugs properties'!$A:$A, MATCH($D519, 'Drugs properties'!$A:$A, 0), 0)), 6, 4, TRUE, "Drugs properties"))</f>
        <v>8</v>
      </c>
      <c r="AU519" s="98" cm="1">
        <f t="array" aca="1" ref="AU519" ca="1">INDIRECT(ADDRESS(CELL("row", INDEX('Drugs properties'!$A:$A, MATCH($D519, 'Drugs properties'!$A:$A, 0), 0)), 7, 4, TRUE, "Drugs properties"))</f>
        <v>0</v>
      </c>
      <c r="AV519" s="98" cm="1">
        <f t="array" aca="1" ref="AV519" ca="1">INDIRECT(ADDRESS(CELL("row", INDEX('Drugs properties'!$A:$A, MATCH($D519, 'Drugs properties'!$A:$A, 0), 0)), 8, 4, TRUE, "Drugs properties"))</f>
        <v>4</v>
      </c>
      <c r="AW519" s="98" cm="1">
        <f t="array" aca="1" ref="AW519" ca="1">INDIRECT(ADDRESS(CELL("row", INDEX('Drugs properties'!$A:$A, MATCH($D519, 'Drugs properties'!$A:$A, 0), 0)), 9, 4, TRUE, "Drugs properties"))</f>
        <v>12</v>
      </c>
      <c r="AX519" s="105" cm="1">
        <f t="array" aca="1" ref="AX519" ca="1">INDIRECT(ADDRESS(CELL("row", INDEX('Drugs properties'!$A:$A, MATCH($D519, 'Drugs properties'!$A:$A, 0), 0)), 11, 4, TRUE, "Drugs properties"))</f>
        <v>5433</v>
      </c>
      <c r="AY519" s="102" cm="1">
        <f t="array" aca="1" ref="AY519" ca="1">INDIRECT(ADDRESS(CELL("row", INDEX('Drugs properties'!$A:$A, MATCH($D519, 'Drugs properties'!$A:$A, 0), 0)), 12, 4, TRUE, "Drugs properties"))</f>
        <v>1290</v>
      </c>
      <c r="AZ519" s="102" cm="1">
        <f t="array" aca="1" ref="AZ519" ca="1">INDIRECT(ADDRESS(CELL("row", INDEX('Drugs properties'!$A:$A, MATCH($D519, 'Drugs properties'!$A:$A, 0), 0)), 13, 4, TRUE, "Drugs properties"))</f>
        <v>63</v>
      </c>
      <c r="BA519" s="109" cm="1">
        <f t="array" aca="1" ref="BA519" ca="1">INDIRECT(ADDRESS(CELL("row", INDEX('Drugs properties'!$A:$A, MATCH($D519, 'Drugs properties'!$A:$A, 0), 0)), 14, 4, TRUE, "Drugs properties"))</f>
        <v>4</v>
      </c>
    </row>
    <row r="520" spans="1:53" s="1" customFormat="1" ht="45" x14ac:dyDescent="0.25">
      <c r="A520" s="15">
        <v>518</v>
      </c>
      <c r="B520" s="89" t="s">
        <v>2503</v>
      </c>
      <c r="C520" s="32">
        <v>20676621</v>
      </c>
      <c r="D520" s="34" t="s">
        <v>1762</v>
      </c>
      <c r="E520" s="90">
        <f>2.5*2*3</f>
        <v>15</v>
      </c>
      <c r="F520" s="90" t="s">
        <v>3267</v>
      </c>
      <c r="G520" s="90" t="s">
        <v>19</v>
      </c>
      <c r="H520" s="90" t="s">
        <v>2505</v>
      </c>
      <c r="I520" s="90" t="s">
        <v>3395</v>
      </c>
      <c r="J520" s="90" t="s">
        <v>2506</v>
      </c>
      <c r="K520" s="90" t="s">
        <v>19</v>
      </c>
      <c r="L520" s="90"/>
      <c r="M520" s="35"/>
      <c r="N520" s="43">
        <v>40</v>
      </c>
      <c r="O520" s="91" t="s">
        <v>100</v>
      </c>
      <c r="P520" s="44" t="s">
        <v>2504</v>
      </c>
      <c r="Q520" s="49"/>
      <c r="R520" s="92"/>
      <c r="S520" s="92"/>
      <c r="T520" s="50"/>
      <c r="U520" s="55"/>
      <c r="V520" s="93"/>
      <c r="W520" s="56">
        <v>524</v>
      </c>
      <c r="X520" s="61"/>
      <c r="Y520" s="74"/>
      <c r="Z520" s="74"/>
      <c r="AA520" s="74"/>
      <c r="AB520" s="74"/>
      <c r="AC520" s="74"/>
      <c r="AD520" s="74"/>
      <c r="AE520" s="74"/>
      <c r="AF520" s="74"/>
      <c r="AG520" s="74"/>
      <c r="AH520" s="74"/>
      <c r="AI520" s="74"/>
      <c r="AJ520" s="62" t="s">
        <v>73</v>
      </c>
      <c r="AK520" s="67"/>
      <c r="AL520" s="94"/>
      <c r="AM520" s="95" t="s">
        <v>248</v>
      </c>
      <c r="AN520" s="68"/>
      <c r="AO520" s="72"/>
      <c r="AP520" s="98" t="str" cm="1">
        <f t="array" aca="1" ref="AP520" ca="1">INDIRECT(ADDRESS(CELL("row", INDEX('Drugs properties'!$A:$A, MATCH($D520, 'Drugs properties'!$A:$A, 0), 0)), 2, 4, TRUE, "Drugs properties"))</f>
        <v>CN(C)CCC(C1=CC=C(C=C1)Cl)C2=CC=CC=N2</v>
      </c>
      <c r="AQ520" s="98" cm="1">
        <f t="array" aca="1" ref="AQ520" ca="1">INDIRECT(ADDRESS(CELL("row", INDEX('Drugs properties'!$A:$A, MATCH($D520, 'Drugs properties'!$A:$A, 0), 0)), 3, 4, TRUE, "Drugs properties"))</f>
        <v>274.79000000000002</v>
      </c>
      <c r="AR520" s="98" cm="1">
        <f t="array" aca="1" ref="AR520" ca="1">INDIRECT(ADDRESS(CELL("row", INDEX('Drugs properties'!$A:$A, MATCH($D520, 'Drugs properties'!$A:$A, 0), 0)), 4, 4, TRUE, "Drugs properties"))</f>
        <v>16.13</v>
      </c>
      <c r="AS520" s="98" cm="1">
        <f t="array" aca="1" ref="AS520" ca="1">INDIRECT(ADDRESS(CELL("row", INDEX('Drugs properties'!$A:$A, MATCH($D520, 'Drugs properties'!$A:$A, 0), 0)), 5, 4, TRUE, "Drugs properties"))</f>
        <v>3.48</v>
      </c>
      <c r="AT520" s="98" cm="1">
        <f t="array" aca="1" ref="AT520" ca="1">INDIRECT(ADDRESS(CELL("row", INDEX('Drugs properties'!$A:$A, MATCH($D520, 'Drugs properties'!$A:$A, 0), 0)), 6, 4, TRUE, "Drugs properties"))</f>
        <v>2</v>
      </c>
      <c r="AU520" s="98" cm="1">
        <f t="array" aca="1" ref="AU520" ca="1">INDIRECT(ADDRESS(CELL("row", INDEX('Drugs properties'!$A:$A, MATCH($D520, 'Drugs properties'!$A:$A, 0), 0)), 7, 4, TRUE, "Drugs properties"))</f>
        <v>0</v>
      </c>
      <c r="AV520" s="98" cm="1">
        <f t="array" aca="1" ref="AV520" ca="1">INDIRECT(ADDRESS(CELL("row", INDEX('Drugs properties'!$A:$A, MATCH($D520, 'Drugs properties'!$A:$A, 0), 0)), 8, 4, TRUE, "Drugs properties"))</f>
        <v>5</v>
      </c>
      <c r="AW520" s="98" cm="1">
        <f t="array" aca="1" ref="AW520" ca="1">INDIRECT(ADDRESS(CELL("row", INDEX('Drugs properties'!$A:$A, MATCH($D520, 'Drugs properties'!$A:$A, 0), 0)), 9, 4, TRUE, "Drugs properties"))</f>
        <v>19</v>
      </c>
      <c r="AX520" s="105" cm="1">
        <f t="array" aca="1" ref="AX520" ca="1">INDIRECT(ADDRESS(CELL("row", INDEX('Drugs properties'!$A:$A, MATCH($D520, 'Drugs properties'!$A:$A, 0), 0)), 11, 4, TRUE, "Drugs properties"))</f>
        <v>4668</v>
      </c>
      <c r="AY520" s="102" cm="1">
        <f t="array" aca="1" ref="AY520" ca="1">INDIRECT(ADDRESS(CELL("row", INDEX('Drugs properties'!$A:$A, MATCH($D520, 'Drugs properties'!$A:$A, 0), 0)), 12, 4, TRUE, "Drugs properties"))</f>
        <v>703</v>
      </c>
      <c r="AZ520" s="102" cm="1">
        <f t="array" aca="1" ref="AZ520" ca="1">INDIRECT(ADDRESS(CELL("row", INDEX('Drugs properties'!$A:$A, MATCH($D520, 'Drugs properties'!$A:$A, 0), 0)), 13, 4, TRUE, "Drugs properties"))</f>
        <v>20</v>
      </c>
      <c r="BA520" s="109" cm="1">
        <f t="array" aca="1" ref="BA520" ca="1">INDIRECT(ADDRESS(CELL("row", INDEX('Drugs properties'!$A:$A, MATCH($D520, 'Drugs properties'!$A:$A, 0), 0)), 14, 4, TRUE, "Drugs properties"))</f>
        <v>1</v>
      </c>
    </row>
    <row r="521" spans="1:53" s="1" customFormat="1" ht="75" x14ac:dyDescent="0.25">
      <c r="A521" s="15">
        <v>519</v>
      </c>
      <c r="B521" s="89" t="s">
        <v>2507</v>
      </c>
      <c r="C521" s="32">
        <v>9583453</v>
      </c>
      <c r="D521" s="34" t="s">
        <v>187</v>
      </c>
      <c r="E521" s="90">
        <v>10</v>
      </c>
      <c r="F521" s="90"/>
      <c r="G521" s="90"/>
      <c r="H521" s="90" t="s">
        <v>2510</v>
      </c>
      <c r="I521" s="90" t="s">
        <v>2511</v>
      </c>
      <c r="J521" s="90"/>
      <c r="K521" s="90"/>
      <c r="L521" s="90"/>
      <c r="M521" s="35"/>
      <c r="N521" s="43">
        <v>77</v>
      </c>
      <c r="O521" s="91" t="s">
        <v>100</v>
      </c>
      <c r="P521" s="44" t="s">
        <v>2508</v>
      </c>
      <c r="Q521" s="49"/>
      <c r="R521" s="92"/>
      <c r="S521" s="92"/>
      <c r="T521" s="50"/>
      <c r="U521" s="55"/>
      <c r="V521" s="93"/>
      <c r="W521" s="56">
        <v>600</v>
      </c>
      <c r="X521" s="61"/>
      <c r="Y521" s="74"/>
      <c r="Z521" s="74">
        <v>15.85</v>
      </c>
      <c r="AA521" s="74"/>
      <c r="AB521" s="74"/>
      <c r="AC521" s="74">
        <v>3.6</v>
      </c>
      <c r="AD521" s="74"/>
      <c r="AE521" s="74"/>
      <c r="AF521" s="74"/>
      <c r="AG521" s="74"/>
      <c r="AH521" s="74"/>
      <c r="AI521" s="74"/>
      <c r="AJ521" s="62"/>
      <c r="AK521" s="67" t="s">
        <v>2509</v>
      </c>
      <c r="AL521" s="94"/>
      <c r="AM521" s="95" t="s">
        <v>1995</v>
      </c>
      <c r="AN521" s="68"/>
      <c r="AO521" s="72"/>
      <c r="AP521" s="98" t="str" cm="1">
        <f t="array" aca="1" ref="AP521" ca="1">INDIRECT(ADDRESS(CELL("row", INDEX('Drugs properties'!$A:$A, MATCH($D521, 'Drugs properties'!$A:$A, 0), 0)), 2, 4, TRUE, "Drugs properties"))</f>
        <v>COC1=CC=C(C=C1)CCN2CCC(CC2)NC3=NC4=CC=CC=C4N3CC5=CC=C(C=C5)F</v>
      </c>
      <c r="AQ521" s="98" cm="1">
        <f t="array" aca="1" ref="AQ521" ca="1">INDIRECT(ADDRESS(CELL("row", INDEX('Drugs properties'!$A:$A, MATCH($D521, 'Drugs properties'!$A:$A, 0), 0)), 3, 4, TRUE, "Drugs properties"))</f>
        <v>458.57</v>
      </c>
      <c r="AR521" s="98" cm="1">
        <f t="array" aca="1" ref="AR521" ca="1">INDIRECT(ADDRESS(CELL("row", INDEX('Drugs properties'!$A:$A, MATCH($D521, 'Drugs properties'!$A:$A, 0), 0)), 4, 4, TRUE, "Drugs properties"))</f>
        <v>42.32</v>
      </c>
      <c r="AS521" s="98" cm="1">
        <f t="array" aca="1" ref="AS521" ca="1">INDIRECT(ADDRESS(CELL("row", INDEX('Drugs properties'!$A:$A, MATCH($D521, 'Drugs properties'!$A:$A, 0), 0)), 5, 4, TRUE, "Drugs properties"))</f>
        <v>5</v>
      </c>
      <c r="AT521" s="98" cm="1">
        <f t="array" aca="1" ref="AT521" ca="1">INDIRECT(ADDRESS(CELL("row", INDEX('Drugs properties'!$A:$A, MATCH($D521, 'Drugs properties'!$A:$A, 0), 0)), 6, 4, TRUE, "Drugs properties"))</f>
        <v>4</v>
      </c>
      <c r="AU521" s="98" cm="1">
        <f t="array" aca="1" ref="AU521" ca="1">INDIRECT(ADDRESS(CELL("row", INDEX('Drugs properties'!$A:$A, MATCH($D521, 'Drugs properties'!$A:$A, 0), 0)), 7, 4, TRUE, "Drugs properties"))</f>
        <v>1</v>
      </c>
      <c r="AV521" s="98" cm="1">
        <f t="array" aca="1" ref="AV521" ca="1">INDIRECT(ADDRESS(CELL("row", INDEX('Drugs properties'!$A:$A, MATCH($D521, 'Drugs properties'!$A:$A, 0), 0)), 8, 4, TRUE, "Drugs properties"))</f>
        <v>8</v>
      </c>
      <c r="AW521" s="98" cm="1">
        <f t="array" aca="1" ref="AW521" ca="1">INDIRECT(ADDRESS(CELL("row", INDEX('Drugs properties'!$A:$A, MATCH($D521, 'Drugs properties'!$A:$A, 0), 0)), 9, 4, TRUE, "Drugs properties"))</f>
        <v>34</v>
      </c>
      <c r="AX521" s="105" cm="1">
        <f t="array" aca="1" ref="AX521" ca="1">INDIRECT(ADDRESS(CELL("row", INDEX('Drugs properties'!$A:$A, MATCH($D521, 'Drugs properties'!$A:$A, 0), 0)), 11, 4, TRUE, "Drugs properties"))</f>
        <v>1786</v>
      </c>
      <c r="AY521" s="102" cm="1">
        <f t="array" aca="1" ref="AY521" ca="1">INDIRECT(ADDRESS(CELL("row", INDEX('Drugs properties'!$A:$A, MATCH($D521, 'Drugs properties'!$A:$A, 0), 0)), 12, 4, TRUE, "Drugs properties"))</f>
        <v>363</v>
      </c>
      <c r="AZ521" s="102" cm="1">
        <f t="array" aca="1" ref="AZ521" ca="1">INDIRECT(ADDRESS(CELL("row", INDEX('Drugs properties'!$A:$A, MATCH($D521, 'Drugs properties'!$A:$A, 0), 0)), 13, 4, TRUE, "Drugs properties"))</f>
        <v>21</v>
      </c>
      <c r="BA521" s="109" cm="1">
        <f t="array" aca="1" ref="BA521" ca="1">INDIRECT(ADDRESS(CELL("row", INDEX('Drugs properties'!$A:$A, MATCH($D521, 'Drugs properties'!$A:$A, 0), 0)), 14, 4, TRUE, "Drugs properties"))</f>
        <v>2</v>
      </c>
    </row>
    <row r="522" spans="1:53" s="1" customFormat="1" ht="409.5" x14ac:dyDescent="0.25">
      <c r="A522" s="15">
        <v>520</v>
      </c>
      <c r="B522" s="89" t="s">
        <v>2512</v>
      </c>
      <c r="C522" s="32">
        <v>9272545</v>
      </c>
      <c r="D522" s="34" t="s">
        <v>54</v>
      </c>
      <c r="E522" s="90">
        <v>260</v>
      </c>
      <c r="F522" s="90"/>
      <c r="G522" s="90"/>
      <c r="H522" s="90" t="s">
        <v>2513</v>
      </c>
      <c r="I522" s="90">
        <v>10</v>
      </c>
      <c r="J522" s="90"/>
      <c r="K522" s="90"/>
      <c r="L522" s="90"/>
      <c r="M522" s="35"/>
      <c r="N522" s="43">
        <v>42</v>
      </c>
      <c r="O522" s="91" t="s">
        <v>100</v>
      </c>
      <c r="P522" s="44" t="s">
        <v>2514</v>
      </c>
      <c r="Q522" s="49"/>
      <c r="R522" s="92"/>
      <c r="S522" s="92"/>
      <c r="T522" s="50"/>
      <c r="U522" s="55"/>
      <c r="V522" s="93" t="s">
        <v>2515</v>
      </c>
      <c r="W522" s="56"/>
      <c r="X522" s="61"/>
      <c r="Y522" s="74"/>
      <c r="Z522" s="74"/>
      <c r="AA522" s="74"/>
      <c r="AB522" s="74"/>
      <c r="AC522" s="74">
        <v>3.5</v>
      </c>
      <c r="AD522" s="74">
        <v>0.69940000000000002</v>
      </c>
      <c r="AE522" s="74"/>
      <c r="AF522" s="74"/>
      <c r="AG522" s="74"/>
      <c r="AH522" s="74"/>
      <c r="AI522" s="74"/>
      <c r="AJ522" s="62"/>
      <c r="AK522" s="67" t="s">
        <v>2516</v>
      </c>
      <c r="AL522" s="94"/>
      <c r="AM522" s="94"/>
      <c r="AN522" s="68"/>
      <c r="AO522" s="72"/>
      <c r="AP522" s="98" t="str" cm="1">
        <f t="array" aca="1" ref="AP522" ca="1">INDIRECT(ADDRESS(CELL("row", INDEX('Drugs properties'!$A:$A, MATCH($D522, 'Drugs properties'!$A:$A, 0), 0)), 2, 4, TRUE, "Drugs properties"))</f>
        <v>COC1=CC2=C(C=CN=C2C=C1)C(C3CC4CCN3CC4C=C)O</v>
      </c>
      <c r="AQ522" s="98" cm="1">
        <f t="array" aca="1" ref="AQ522" ca="1">INDIRECT(ADDRESS(CELL("row", INDEX('Drugs properties'!$A:$A, MATCH($D522, 'Drugs properties'!$A:$A, 0), 0)), 3, 4, TRUE, "Drugs properties"))</f>
        <v>324.42</v>
      </c>
      <c r="AR522" s="98" cm="1">
        <f t="array" aca="1" ref="AR522" ca="1">INDIRECT(ADDRESS(CELL("row", INDEX('Drugs properties'!$A:$A, MATCH($D522, 'Drugs properties'!$A:$A, 0), 0)), 4, 4, TRUE, "Drugs properties"))</f>
        <v>45.59</v>
      </c>
      <c r="AS522" s="98" cm="1">
        <f t="array" aca="1" ref="AS522" ca="1">INDIRECT(ADDRESS(CELL("row", INDEX('Drugs properties'!$A:$A, MATCH($D522, 'Drugs properties'!$A:$A, 0), 0)), 5, 4, TRUE, "Drugs properties"))</f>
        <v>2.81</v>
      </c>
      <c r="AT522" s="98" cm="1">
        <f t="array" aca="1" ref="AT522" ca="1">INDIRECT(ADDRESS(CELL("row", INDEX('Drugs properties'!$A:$A, MATCH($D522, 'Drugs properties'!$A:$A, 0), 0)), 6, 4, TRUE, "Drugs properties"))</f>
        <v>4</v>
      </c>
      <c r="AU522" s="98" cm="1">
        <f t="array" aca="1" ref="AU522" ca="1">INDIRECT(ADDRESS(CELL("row", INDEX('Drugs properties'!$A:$A, MATCH($D522, 'Drugs properties'!$A:$A, 0), 0)), 7, 4, TRUE, "Drugs properties"))</f>
        <v>1</v>
      </c>
      <c r="AV522" s="98" cm="1">
        <f t="array" aca="1" ref="AV522" ca="1">INDIRECT(ADDRESS(CELL("row", INDEX('Drugs properties'!$A:$A, MATCH($D522, 'Drugs properties'!$A:$A, 0), 0)), 8, 4, TRUE, "Drugs properties"))</f>
        <v>4</v>
      </c>
      <c r="AW522" s="98" cm="1">
        <f t="array" aca="1" ref="AW522" ca="1">INDIRECT(ADDRESS(CELL("row", INDEX('Drugs properties'!$A:$A, MATCH($D522, 'Drugs properties'!$A:$A, 0), 0)), 9, 4, TRUE, "Drugs properties"))</f>
        <v>24</v>
      </c>
      <c r="AX522" s="105" cm="1">
        <f t="array" aca="1" ref="AX522" ca="1">INDIRECT(ADDRESS(CELL("row", INDEX('Drugs properties'!$A:$A, MATCH($D522, 'Drugs properties'!$A:$A, 0), 0)), 11, 4, TRUE, "Drugs properties"))</f>
        <v>819</v>
      </c>
      <c r="AY522" s="102" cm="1">
        <f t="array" aca="1" ref="AY522" ca="1">INDIRECT(ADDRESS(CELL("row", INDEX('Drugs properties'!$A:$A, MATCH($D522, 'Drugs properties'!$A:$A, 0), 0)), 12, 4, TRUE, "Drugs properties"))</f>
        <v>189</v>
      </c>
      <c r="AZ522" s="102" cm="1">
        <f t="array" aca="1" ref="AZ522" ca="1">INDIRECT(ADDRESS(CELL("row", INDEX('Drugs properties'!$A:$A, MATCH($D522, 'Drugs properties'!$A:$A, 0), 0)), 13, 4, TRUE, "Drugs properties"))</f>
        <v>23</v>
      </c>
      <c r="BA522" s="109" cm="1">
        <f t="array" aca="1" ref="BA522" ca="1">INDIRECT(ADDRESS(CELL("row", INDEX('Drugs properties'!$A:$A, MATCH($D522, 'Drugs properties'!$A:$A, 0), 0)), 14, 4, TRUE, "Drugs properties"))</f>
        <v>4</v>
      </c>
    </row>
    <row r="523" spans="1:53" s="1" customFormat="1" ht="75" x14ac:dyDescent="0.25">
      <c r="A523" s="15">
        <v>521</v>
      </c>
      <c r="B523" s="89" t="s">
        <v>2517</v>
      </c>
      <c r="C523" s="32">
        <v>8189766</v>
      </c>
      <c r="D523" s="34" t="s">
        <v>187</v>
      </c>
      <c r="E523" s="90" t="s">
        <v>2518</v>
      </c>
      <c r="F523" s="90"/>
      <c r="G523" s="90"/>
      <c r="H523" s="90"/>
      <c r="I523" s="90"/>
      <c r="J523" s="90"/>
      <c r="K523" s="90"/>
      <c r="L523" s="90" t="s">
        <v>89</v>
      </c>
      <c r="M523" s="35"/>
      <c r="N523" s="43">
        <v>20</v>
      </c>
      <c r="O523" s="91" t="s">
        <v>100</v>
      </c>
      <c r="P523" s="44" t="s">
        <v>3531</v>
      </c>
      <c r="Q523" s="49"/>
      <c r="R523" s="92"/>
      <c r="S523" s="92"/>
      <c r="T523" s="50"/>
      <c r="U523" s="55"/>
      <c r="V523" s="93">
        <v>550</v>
      </c>
      <c r="W523" s="56">
        <v>600</v>
      </c>
      <c r="X523" s="61"/>
      <c r="Y523" s="74"/>
      <c r="Z523" s="74"/>
      <c r="AA523" s="74"/>
      <c r="AB523" s="74"/>
      <c r="AC523" s="74">
        <v>4.2</v>
      </c>
      <c r="AD523" s="74">
        <v>0.82289999999999996</v>
      </c>
      <c r="AE523" s="74">
        <v>9.6</v>
      </c>
      <c r="AF523" s="74"/>
      <c r="AG523" s="74"/>
      <c r="AH523" s="74"/>
      <c r="AI523" s="74"/>
      <c r="AJ523" s="62"/>
      <c r="AK523" s="67" t="s">
        <v>2522</v>
      </c>
      <c r="AL523" s="94"/>
      <c r="AM523" s="95" t="s">
        <v>248</v>
      </c>
      <c r="AN523" s="68"/>
      <c r="AO523" s="72" t="s">
        <v>3538</v>
      </c>
      <c r="AP523" s="98" t="str" cm="1">
        <f t="array" aca="1" ref="AP523" ca="1">INDIRECT(ADDRESS(CELL("row", INDEX('Drugs properties'!$A:$A, MATCH($D523, 'Drugs properties'!$A:$A, 0), 0)), 2, 4, TRUE, "Drugs properties"))</f>
        <v>COC1=CC=C(C=C1)CCN2CCC(CC2)NC3=NC4=CC=CC=C4N3CC5=CC=C(C=C5)F</v>
      </c>
      <c r="AQ523" s="98" cm="1">
        <f t="array" aca="1" ref="AQ523" ca="1">INDIRECT(ADDRESS(CELL("row", INDEX('Drugs properties'!$A:$A, MATCH($D523, 'Drugs properties'!$A:$A, 0), 0)), 3, 4, TRUE, "Drugs properties"))</f>
        <v>458.57</v>
      </c>
      <c r="AR523" s="98" cm="1">
        <f t="array" aca="1" ref="AR523" ca="1">INDIRECT(ADDRESS(CELL("row", INDEX('Drugs properties'!$A:$A, MATCH($D523, 'Drugs properties'!$A:$A, 0), 0)), 4, 4, TRUE, "Drugs properties"))</f>
        <v>42.32</v>
      </c>
      <c r="AS523" s="98" cm="1">
        <f t="array" aca="1" ref="AS523" ca="1">INDIRECT(ADDRESS(CELL("row", INDEX('Drugs properties'!$A:$A, MATCH($D523, 'Drugs properties'!$A:$A, 0), 0)), 5, 4, TRUE, "Drugs properties"))</f>
        <v>5</v>
      </c>
      <c r="AT523" s="98" cm="1">
        <f t="array" aca="1" ref="AT523" ca="1">INDIRECT(ADDRESS(CELL("row", INDEX('Drugs properties'!$A:$A, MATCH($D523, 'Drugs properties'!$A:$A, 0), 0)), 6, 4, TRUE, "Drugs properties"))</f>
        <v>4</v>
      </c>
      <c r="AU523" s="98" cm="1">
        <f t="array" aca="1" ref="AU523" ca="1">INDIRECT(ADDRESS(CELL("row", INDEX('Drugs properties'!$A:$A, MATCH($D523, 'Drugs properties'!$A:$A, 0), 0)), 7, 4, TRUE, "Drugs properties"))</f>
        <v>1</v>
      </c>
      <c r="AV523" s="98" cm="1">
        <f t="array" aca="1" ref="AV523" ca="1">INDIRECT(ADDRESS(CELL("row", INDEX('Drugs properties'!$A:$A, MATCH($D523, 'Drugs properties'!$A:$A, 0), 0)), 8, 4, TRUE, "Drugs properties"))</f>
        <v>8</v>
      </c>
      <c r="AW523" s="98" cm="1">
        <f t="array" aca="1" ref="AW523" ca="1">INDIRECT(ADDRESS(CELL("row", INDEX('Drugs properties'!$A:$A, MATCH($D523, 'Drugs properties'!$A:$A, 0), 0)), 9, 4, TRUE, "Drugs properties"))</f>
        <v>34</v>
      </c>
      <c r="AX523" s="105" cm="1">
        <f t="array" aca="1" ref="AX523" ca="1">INDIRECT(ADDRESS(CELL("row", INDEX('Drugs properties'!$A:$A, MATCH($D523, 'Drugs properties'!$A:$A, 0), 0)), 11, 4, TRUE, "Drugs properties"))</f>
        <v>1786</v>
      </c>
      <c r="AY523" s="102" cm="1">
        <f t="array" aca="1" ref="AY523" ca="1">INDIRECT(ADDRESS(CELL("row", INDEX('Drugs properties'!$A:$A, MATCH($D523, 'Drugs properties'!$A:$A, 0), 0)), 12, 4, TRUE, "Drugs properties"))</f>
        <v>363</v>
      </c>
      <c r="AZ523" s="102" cm="1">
        <f t="array" aca="1" ref="AZ523" ca="1">INDIRECT(ADDRESS(CELL("row", INDEX('Drugs properties'!$A:$A, MATCH($D523, 'Drugs properties'!$A:$A, 0), 0)), 13, 4, TRUE, "Drugs properties"))</f>
        <v>21</v>
      </c>
      <c r="BA523" s="109" cm="1">
        <f t="array" aca="1" ref="BA523" ca="1">INDIRECT(ADDRESS(CELL("row", INDEX('Drugs properties'!$A:$A, MATCH($D523, 'Drugs properties'!$A:$A, 0), 0)), 14, 4, TRUE, "Drugs properties"))</f>
        <v>2</v>
      </c>
    </row>
    <row r="524" spans="1:53" s="1" customFormat="1" ht="75" x14ac:dyDescent="0.25">
      <c r="A524" s="15">
        <v>522</v>
      </c>
      <c r="B524" s="89" t="s">
        <v>2519</v>
      </c>
      <c r="C524" s="32">
        <v>2868774</v>
      </c>
      <c r="D524" s="34" t="s">
        <v>187</v>
      </c>
      <c r="E524" s="90">
        <v>200</v>
      </c>
      <c r="F524" s="90"/>
      <c r="G524" s="90"/>
      <c r="H524" s="90"/>
      <c r="I524" s="90"/>
      <c r="J524" s="90"/>
      <c r="K524" s="90"/>
      <c r="L524" s="90" t="s">
        <v>89</v>
      </c>
      <c r="M524" s="35"/>
      <c r="N524" s="43">
        <v>16</v>
      </c>
      <c r="O524" s="91" t="s">
        <v>100</v>
      </c>
      <c r="P524" s="44" t="s">
        <v>3539</v>
      </c>
      <c r="Q524" s="49" t="s">
        <v>2520</v>
      </c>
      <c r="R524" s="92"/>
      <c r="S524" s="92"/>
      <c r="T524" s="50"/>
      <c r="U524" s="55"/>
      <c r="V524" s="93"/>
      <c r="W524" s="56">
        <v>650</v>
      </c>
      <c r="X524" s="61"/>
      <c r="Y524" s="74"/>
      <c r="Z524" s="74"/>
      <c r="AA524" s="74"/>
      <c r="AB524" s="74"/>
      <c r="AC524" s="74">
        <v>4</v>
      </c>
      <c r="AD524" s="74"/>
      <c r="AE524" s="74">
        <v>10.8</v>
      </c>
      <c r="AF524" s="74"/>
      <c r="AG524" s="74"/>
      <c r="AH524" s="74"/>
      <c r="AI524" s="74"/>
      <c r="AJ524" s="62"/>
      <c r="AK524" s="67" t="s">
        <v>2521</v>
      </c>
      <c r="AL524" s="94"/>
      <c r="AM524" s="95" t="s">
        <v>1995</v>
      </c>
      <c r="AN524" s="68" t="s">
        <v>3505</v>
      </c>
      <c r="AO524" s="72" t="s">
        <v>3506</v>
      </c>
      <c r="AP524" s="98" t="str" cm="1">
        <f t="array" aca="1" ref="AP524" ca="1">INDIRECT(ADDRESS(CELL("row", INDEX('Drugs properties'!$A:$A, MATCH($D524, 'Drugs properties'!$A:$A, 0), 0)), 2, 4, TRUE, "Drugs properties"))</f>
        <v>COC1=CC=C(C=C1)CCN2CCC(CC2)NC3=NC4=CC=CC=C4N3CC5=CC=C(C=C5)F</v>
      </c>
      <c r="AQ524" s="98" cm="1">
        <f t="array" aca="1" ref="AQ524" ca="1">INDIRECT(ADDRESS(CELL("row", INDEX('Drugs properties'!$A:$A, MATCH($D524, 'Drugs properties'!$A:$A, 0), 0)), 3, 4, TRUE, "Drugs properties"))</f>
        <v>458.57</v>
      </c>
      <c r="AR524" s="98" cm="1">
        <f t="array" aca="1" ref="AR524" ca="1">INDIRECT(ADDRESS(CELL("row", INDEX('Drugs properties'!$A:$A, MATCH($D524, 'Drugs properties'!$A:$A, 0), 0)), 4, 4, TRUE, "Drugs properties"))</f>
        <v>42.32</v>
      </c>
      <c r="AS524" s="98" cm="1">
        <f t="array" aca="1" ref="AS524" ca="1">INDIRECT(ADDRESS(CELL("row", INDEX('Drugs properties'!$A:$A, MATCH($D524, 'Drugs properties'!$A:$A, 0), 0)), 5, 4, TRUE, "Drugs properties"))</f>
        <v>5</v>
      </c>
      <c r="AT524" s="98" cm="1">
        <f t="array" aca="1" ref="AT524" ca="1">INDIRECT(ADDRESS(CELL("row", INDEX('Drugs properties'!$A:$A, MATCH($D524, 'Drugs properties'!$A:$A, 0), 0)), 6, 4, TRUE, "Drugs properties"))</f>
        <v>4</v>
      </c>
      <c r="AU524" s="98" cm="1">
        <f t="array" aca="1" ref="AU524" ca="1">INDIRECT(ADDRESS(CELL("row", INDEX('Drugs properties'!$A:$A, MATCH($D524, 'Drugs properties'!$A:$A, 0), 0)), 7, 4, TRUE, "Drugs properties"))</f>
        <v>1</v>
      </c>
      <c r="AV524" s="98" cm="1">
        <f t="array" aca="1" ref="AV524" ca="1">INDIRECT(ADDRESS(CELL("row", INDEX('Drugs properties'!$A:$A, MATCH($D524, 'Drugs properties'!$A:$A, 0), 0)), 8, 4, TRUE, "Drugs properties"))</f>
        <v>8</v>
      </c>
      <c r="AW524" s="98" cm="1">
        <f t="array" aca="1" ref="AW524" ca="1">INDIRECT(ADDRESS(CELL("row", INDEX('Drugs properties'!$A:$A, MATCH($D524, 'Drugs properties'!$A:$A, 0), 0)), 9, 4, TRUE, "Drugs properties"))</f>
        <v>34</v>
      </c>
      <c r="AX524" s="105" cm="1">
        <f t="array" aca="1" ref="AX524" ca="1">INDIRECT(ADDRESS(CELL("row", INDEX('Drugs properties'!$A:$A, MATCH($D524, 'Drugs properties'!$A:$A, 0), 0)), 11, 4, TRUE, "Drugs properties"))</f>
        <v>1786</v>
      </c>
      <c r="AY524" s="102" cm="1">
        <f t="array" aca="1" ref="AY524" ca="1">INDIRECT(ADDRESS(CELL("row", INDEX('Drugs properties'!$A:$A, MATCH($D524, 'Drugs properties'!$A:$A, 0), 0)), 12, 4, TRUE, "Drugs properties"))</f>
        <v>363</v>
      </c>
      <c r="AZ524" s="102" cm="1">
        <f t="array" aca="1" ref="AZ524" ca="1">INDIRECT(ADDRESS(CELL("row", INDEX('Drugs properties'!$A:$A, MATCH($D524, 'Drugs properties'!$A:$A, 0), 0)), 13, 4, TRUE, "Drugs properties"))</f>
        <v>21</v>
      </c>
      <c r="BA524" s="109" cm="1">
        <f t="array" aca="1" ref="BA524" ca="1">INDIRECT(ADDRESS(CELL("row", INDEX('Drugs properties'!$A:$A, MATCH($D524, 'Drugs properties'!$A:$A, 0), 0)), 14, 4, TRUE, "Drugs properties"))</f>
        <v>2</v>
      </c>
    </row>
    <row r="525" spans="1:53" s="1" customFormat="1" ht="315" x14ac:dyDescent="0.25">
      <c r="A525" s="15">
        <v>523</v>
      </c>
      <c r="B525" s="89" t="s">
        <v>2523</v>
      </c>
      <c r="C525" s="32">
        <v>19915794</v>
      </c>
      <c r="D525" s="34" t="s">
        <v>322</v>
      </c>
      <c r="E525" s="90">
        <v>300</v>
      </c>
      <c r="F525" s="90"/>
      <c r="G525" s="90"/>
      <c r="H525" s="90" t="s">
        <v>2526</v>
      </c>
      <c r="I525" s="90" t="s">
        <v>3396</v>
      </c>
      <c r="J525" s="90" t="s">
        <v>2527</v>
      </c>
      <c r="K525" s="90" t="s">
        <v>850</v>
      </c>
      <c r="L525" s="90"/>
      <c r="M525" s="35"/>
      <c r="N525" s="43">
        <v>82</v>
      </c>
      <c r="O525" s="91" t="s">
        <v>96</v>
      </c>
      <c r="P525" s="44" t="s">
        <v>2528</v>
      </c>
      <c r="Q525" s="49" t="s">
        <v>2524</v>
      </c>
      <c r="R525" s="92">
        <v>72</v>
      </c>
      <c r="S525" s="92">
        <v>23</v>
      </c>
      <c r="T525" s="50">
        <v>38.799999999999997</v>
      </c>
      <c r="U525" s="55"/>
      <c r="V525" s="93"/>
      <c r="W525" s="56">
        <v>640</v>
      </c>
      <c r="X525" s="61"/>
      <c r="Y525" s="74">
        <v>7.5110000000000001</v>
      </c>
      <c r="Z525" s="74"/>
      <c r="AA525" s="74"/>
      <c r="AB525" s="74">
        <v>141</v>
      </c>
      <c r="AC525" s="74">
        <v>2.2999999999999998</v>
      </c>
      <c r="AD525" s="74"/>
      <c r="AE525" s="74"/>
      <c r="AF525" s="74">
        <v>99</v>
      </c>
      <c r="AG525" s="74">
        <v>24.3</v>
      </c>
      <c r="AH525" s="74"/>
      <c r="AI525" s="74" t="s">
        <v>2525</v>
      </c>
      <c r="AJ525" s="62">
        <v>1.0181</v>
      </c>
      <c r="AK525" s="67" t="s">
        <v>2529</v>
      </c>
      <c r="AL525" s="94"/>
      <c r="AM525" s="94"/>
      <c r="AN525" s="68"/>
      <c r="AO525" s="72"/>
      <c r="AP525" s="98" t="str" cm="1">
        <f t="array" aca="1" ref="AP525" ca="1">INDIRECT(ADDRESS(CELL("row", INDEX('Drugs properties'!$A:$A, MATCH($D525, 'Drugs properties'!$A:$A, 0), 0)), 2, 4, TRUE, "Drugs properties"))</f>
        <v>CC(C)N(CCC(C1=CC=CC=C1)(C2=CC=CC=N2)C(=O)N)C(C)C</v>
      </c>
      <c r="AQ525" s="98" cm="1">
        <f t="array" aca="1" ref="AQ525" ca="1">INDIRECT(ADDRESS(CELL("row", INDEX('Drugs properties'!$A:$A, MATCH($D525, 'Drugs properties'!$A:$A, 0), 0)), 3, 4, TRUE, "Drugs properties"))</f>
        <v>339.47</v>
      </c>
      <c r="AR525" s="98" cm="1">
        <f t="array" aca="1" ref="AR525" ca="1">INDIRECT(ADDRESS(CELL("row", INDEX('Drugs properties'!$A:$A, MATCH($D525, 'Drugs properties'!$A:$A, 0), 0)), 4, 4, TRUE, "Drugs properties"))</f>
        <v>59.22</v>
      </c>
      <c r="AS525" s="98" cm="1">
        <f t="array" aca="1" ref="AS525" ca="1">INDIRECT(ADDRESS(CELL("row", INDEX('Drugs properties'!$A:$A, MATCH($D525, 'Drugs properties'!$A:$A, 0), 0)), 5, 4, TRUE, "Drugs properties"))</f>
        <v>3</v>
      </c>
      <c r="AT525" s="98" cm="1">
        <f t="array" aca="1" ref="AT525" ca="1">INDIRECT(ADDRESS(CELL("row", INDEX('Drugs properties'!$A:$A, MATCH($D525, 'Drugs properties'!$A:$A, 0), 0)), 6, 4, TRUE, "Drugs properties"))</f>
        <v>3</v>
      </c>
      <c r="AU525" s="98" cm="1">
        <f t="array" aca="1" ref="AU525" ca="1">INDIRECT(ADDRESS(CELL("row", INDEX('Drugs properties'!$A:$A, MATCH($D525, 'Drugs properties'!$A:$A, 0), 0)), 7, 4, TRUE, "Drugs properties"))</f>
        <v>1</v>
      </c>
      <c r="AV525" s="98" cm="1">
        <f t="array" aca="1" ref="AV525" ca="1">INDIRECT(ADDRESS(CELL("row", INDEX('Drugs properties'!$A:$A, MATCH($D525, 'Drugs properties'!$A:$A, 0), 0)), 8, 4, TRUE, "Drugs properties"))</f>
        <v>8</v>
      </c>
      <c r="AW525" s="98" cm="1">
        <f t="array" aca="1" ref="AW525" ca="1">INDIRECT(ADDRESS(CELL("row", INDEX('Drugs properties'!$A:$A, MATCH($D525, 'Drugs properties'!$A:$A, 0), 0)), 9, 4, TRUE, "Drugs properties"))</f>
        <v>25</v>
      </c>
      <c r="AX525" s="105" cm="1">
        <f t="array" aca="1" ref="AX525" ca="1">INDIRECT(ADDRESS(CELL("row", INDEX('Drugs properties'!$A:$A, MATCH($D525, 'Drugs properties'!$A:$A, 0), 0)), 11, 4, TRUE, "Drugs properties"))</f>
        <v>2130</v>
      </c>
      <c r="AY525" s="102" cm="1">
        <f t="array" aca="1" ref="AY525" ca="1">INDIRECT(ADDRESS(CELL("row", INDEX('Drugs properties'!$A:$A, MATCH($D525, 'Drugs properties'!$A:$A, 0), 0)), 12, 4, TRUE, "Drugs properties"))</f>
        <v>593</v>
      </c>
      <c r="AZ525" s="102" cm="1">
        <f t="array" aca="1" ref="AZ525" ca="1">INDIRECT(ADDRESS(CELL("row", INDEX('Drugs properties'!$A:$A, MATCH($D525, 'Drugs properties'!$A:$A, 0), 0)), 13, 4, TRUE, "Drugs properties"))</f>
        <v>53</v>
      </c>
      <c r="BA525" s="109" cm="1">
        <f t="array" aca="1" ref="BA525" ca="1">INDIRECT(ADDRESS(CELL("row", INDEX('Drugs properties'!$A:$A, MATCH($D525, 'Drugs properties'!$A:$A, 0), 0)), 14, 4, TRUE, "Drugs properties"))</f>
        <v>4</v>
      </c>
    </row>
    <row r="526" spans="1:53" s="1" customFormat="1" ht="150" x14ac:dyDescent="0.25">
      <c r="A526" s="15">
        <v>524</v>
      </c>
      <c r="B526" s="15" t="s">
        <v>2530</v>
      </c>
      <c r="C526" s="32">
        <v>24303973</v>
      </c>
      <c r="D526" s="34" t="s">
        <v>2531</v>
      </c>
      <c r="E526" s="16"/>
      <c r="F526" s="16"/>
      <c r="G526" s="16"/>
      <c r="H526" s="16" t="s">
        <v>2533</v>
      </c>
      <c r="I526" s="16"/>
      <c r="J526" s="16"/>
      <c r="K526" s="16"/>
      <c r="L526" s="16"/>
      <c r="M526" s="35"/>
      <c r="N526" s="43">
        <v>38</v>
      </c>
      <c r="O526" s="91" t="s">
        <v>100</v>
      </c>
      <c r="P526" s="44" t="s">
        <v>2532</v>
      </c>
      <c r="Q526" s="49"/>
      <c r="R526" s="92"/>
      <c r="S526" s="92"/>
      <c r="T526" s="50"/>
      <c r="U526" s="55"/>
      <c r="V526" s="93"/>
      <c r="W526" s="56">
        <v>485</v>
      </c>
      <c r="X526" s="61"/>
      <c r="Y526" s="74">
        <v>7.5</v>
      </c>
      <c r="Z526" s="74"/>
      <c r="AA526" s="74"/>
      <c r="AB526" s="74" t="s">
        <v>73</v>
      </c>
      <c r="AC526" s="74">
        <v>2.4</v>
      </c>
      <c r="AD526" s="74" t="s">
        <v>73</v>
      </c>
      <c r="AE526" s="74" t="s">
        <v>73</v>
      </c>
      <c r="AF526" s="74"/>
      <c r="AG526" s="74"/>
      <c r="AH526" s="74"/>
      <c r="AI526" s="74"/>
      <c r="AJ526" s="62" t="s">
        <v>73</v>
      </c>
      <c r="AK526" s="67" t="s">
        <v>2534</v>
      </c>
      <c r="AL526" s="94"/>
      <c r="AM526" s="95" t="s">
        <v>1241</v>
      </c>
      <c r="AN526" s="68"/>
      <c r="AO526" s="72"/>
      <c r="AP526" s="98" t="str" cm="1">
        <f t="array" aca="1" ref="AP526" ca="1">INDIRECT(ADDRESS(CELL("row", INDEX('Drugs properties'!$A:$A, MATCH($D526, 'Drugs properties'!$A:$A, 0), 0)), 2, 4, TRUE, "Drugs properties"))</f>
        <v>CC1(C2CCC3(C(C2(CCC1OC4C(C(C(C(O4)C(=O)O)O)O)OC5C(C(C(C(O5)C(=O)O)O)O)O)C)C(=O)C=C6C3(CCC7(C6CC(CC7)(C)C(=O)O)C)C)C)C.[Zn]</v>
      </c>
      <c r="AQ526" s="98" cm="1">
        <f t="array" aca="1" ref="AQ526" ca="1">INDIRECT(ADDRESS(CELL("row", INDEX('Drugs properties'!$A:$A, MATCH($D526, 'Drugs properties'!$A:$A, 0), 0)), 3, 4, TRUE, "Drugs properties"))</f>
        <v>888.31</v>
      </c>
      <c r="AR526" s="98" cm="1">
        <f t="array" aca="1" ref="AR526" ca="1">INDIRECT(ADDRESS(CELL("row", INDEX('Drugs properties'!$A:$A, MATCH($D526, 'Drugs properties'!$A:$A, 0), 0)), 4, 4, TRUE, "Drugs properties"))</f>
        <v>267.04000000000002</v>
      </c>
      <c r="AS526" s="98" cm="1">
        <f t="array" aca="1" ref="AS526" ca="1">INDIRECT(ADDRESS(CELL("row", INDEX('Drugs properties'!$A:$A, MATCH($D526, 'Drugs properties'!$A:$A, 0), 0)), 5, 4, TRUE, "Drugs properties"))</f>
        <v>-8.0299999999999994</v>
      </c>
      <c r="AT526" s="98" cm="1">
        <f t="array" aca="1" ref="AT526" ca="1">INDIRECT(ADDRESS(CELL("row", INDEX('Drugs properties'!$A:$A, MATCH($D526, 'Drugs properties'!$A:$A, 0), 0)), 6, 4, TRUE, "Drugs properties"))</f>
        <v>16</v>
      </c>
      <c r="AU526" s="98" cm="1">
        <f t="array" aca="1" ref="AU526" ca="1">INDIRECT(ADDRESS(CELL("row", INDEX('Drugs properties'!$A:$A, MATCH($D526, 'Drugs properties'!$A:$A, 0), 0)), 7, 4, TRUE, "Drugs properties"))</f>
        <v>8</v>
      </c>
      <c r="AV526" s="98" cm="1">
        <f t="array" aca="1" ref="AV526" ca="1">INDIRECT(ADDRESS(CELL("row", INDEX('Drugs properties'!$A:$A, MATCH($D526, 'Drugs properties'!$A:$A, 0), 0)), 8, 4, TRUE, "Drugs properties"))</f>
        <v>7</v>
      </c>
      <c r="AW526" s="98" cm="1">
        <f t="array" aca="1" ref="AW526" ca="1">INDIRECT(ADDRESS(CELL("row", INDEX('Drugs properties'!$A:$A, MATCH($D526, 'Drugs properties'!$A:$A, 0), 0)), 9, 4, TRUE, "Drugs properties"))</f>
        <v>59</v>
      </c>
      <c r="AX526" s="105" cm="1">
        <f t="array" aca="1" ref="AX526" ca="1">INDIRECT(ADDRESS(CELL("row", INDEX('Drugs properties'!$A:$A, MATCH($D526, 'Drugs properties'!$A:$A, 0), 0)), 11, 4, TRUE, "Drugs properties"))</f>
        <v>48</v>
      </c>
      <c r="AY526" s="102" cm="1">
        <f t="array" aca="1" ref="AY526" ca="1">INDIRECT(ADDRESS(CELL("row", INDEX('Drugs properties'!$A:$A, MATCH($D526, 'Drugs properties'!$A:$A, 0), 0)), 12, 4, TRUE, "Drugs properties"))</f>
        <v>8</v>
      </c>
      <c r="AZ526" s="102" cm="1">
        <f t="array" aca="1" ref="AZ526" ca="1">INDIRECT(ADDRESS(CELL("row", INDEX('Drugs properties'!$A:$A, MATCH($D526, 'Drugs properties'!$A:$A, 0), 0)), 13, 4, TRUE, "Drugs properties"))</f>
        <v>3</v>
      </c>
      <c r="BA526" s="109" cm="1">
        <f t="array" aca="1" ref="BA526" ca="1">INDIRECT(ADDRESS(CELL("row", INDEX('Drugs properties'!$A:$A, MATCH($D526, 'Drugs properties'!$A:$A, 0), 0)), 14, 4, TRUE, "Drugs properties"))</f>
        <v>0</v>
      </c>
    </row>
    <row r="527" spans="1:53" s="1" customFormat="1" ht="90" x14ac:dyDescent="0.25">
      <c r="A527" s="15">
        <v>525</v>
      </c>
      <c r="B527" s="89" t="s">
        <v>2536</v>
      </c>
      <c r="C527" s="32">
        <v>14587660</v>
      </c>
      <c r="D527" s="34" t="s">
        <v>2535</v>
      </c>
      <c r="E527" s="90">
        <v>200</v>
      </c>
      <c r="F527" s="90"/>
      <c r="G527" s="90"/>
      <c r="H527" s="90"/>
      <c r="I527" s="90"/>
      <c r="J527" s="90"/>
      <c r="K527" s="90"/>
      <c r="L527" s="90"/>
      <c r="M527" s="35"/>
      <c r="N527" s="43">
        <v>65</v>
      </c>
      <c r="O527" s="91" t="s">
        <v>100</v>
      </c>
      <c r="P527" s="44" t="s">
        <v>2537</v>
      </c>
      <c r="Q527" s="49"/>
      <c r="R527" s="92">
        <v>150</v>
      </c>
      <c r="S527" s="92"/>
      <c r="T527" s="50"/>
      <c r="U527" s="55"/>
      <c r="V527" s="93">
        <v>580</v>
      </c>
      <c r="W527" s="56"/>
      <c r="X527" s="61"/>
      <c r="Y527" s="74"/>
      <c r="Z527" s="74" t="s">
        <v>2539</v>
      </c>
      <c r="AA527" s="74"/>
      <c r="AB527" s="74"/>
      <c r="AC527" s="74"/>
      <c r="AD527" s="74"/>
      <c r="AE527" s="74"/>
      <c r="AF527" s="74"/>
      <c r="AG527" s="74"/>
      <c r="AH527" s="74"/>
      <c r="AI527" s="74"/>
      <c r="AJ527" s="62"/>
      <c r="AK527" s="67" t="s">
        <v>2538</v>
      </c>
      <c r="AL527" s="94"/>
      <c r="AM527" s="94">
        <v>490</v>
      </c>
      <c r="AN527" s="68"/>
      <c r="AO527" s="72"/>
      <c r="AP527" s="98" t="str" cm="1">
        <f t="array" aca="1" ref="AP527" ca="1">INDIRECT(ADDRESS(CELL("row", INDEX('Drugs properties'!$A:$A, MATCH($D527, 'Drugs properties'!$A:$A, 0), 0)), 2, 4, TRUE, "Drugs properties"))</f>
        <v>CC(C)COCC(CN(CC1=CC=CC=C1)C2=CC=CC=C2)N3CCCC3</v>
      </c>
      <c r="AQ527" s="98" cm="1">
        <f t="array" aca="1" ref="AQ527" ca="1">INDIRECT(ADDRESS(CELL("row", INDEX('Drugs properties'!$A:$A, MATCH($D527, 'Drugs properties'!$A:$A, 0), 0)), 3, 4, TRUE, "Drugs properties"))</f>
        <v>366.54</v>
      </c>
      <c r="AR527" s="98" cm="1">
        <f t="array" aca="1" ref="AR527" ca="1">INDIRECT(ADDRESS(CELL("row", INDEX('Drugs properties'!$A:$A, MATCH($D527, 'Drugs properties'!$A:$A, 0), 0)), 4, 4, TRUE, "Drugs properties"))</f>
        <v>15.71</v>
      </c>
      <c r="AS527" s="98" cm="1">
        <f t="array" aca="1" ref="AS527" ca="1">INDIRECT(ADDRESS(CELL("row", INDEX('Drugs properties'!$A:$A, MATCH($D527, 'Drugs properties'!$A:$A, 0), 0)), 5, 4, TRUE, "Drugs properties"))</f>
        <v>4.47</v>
      </c>
      <c r="AT527" s="98" cm="1">
        <f t="array" aca="1" ref="AT527" ca="1">INDIRECT(ADDRESS(CELL("row", INDEX('Drugs properties'!$A:$A, MATCH($D527, 'Drugs properties'!$A:$A, 0), 0)), 6, 4, TRUE, "Drugs properties"))</f>
        <v>2</v>
      </c>
      <c r="AU527" s="98" cm="1">
        <f t="array" aca="1" ref="AU527" ca="1">INDIRECT(ADDRESS(CELL("row", INDEX('Drugs properties'!$A:$A, MATCH($D527, 'Drugs properties'!$A:$A, 0), 0)), 7, 4, TRUE, "Drugs properties"))</f>
        <v>0</v>
      </c>
      <c r="AV527" s="98" cm="1">
        <f t="array" aca="1" ref="AV527" ca="1">INDIRECT(ADDRESS(CELL("row", INDEX('Drugs properties'!$A:$A, MATCH($D527, 'Drugs properties'!$A:$A, 0), 0)), 8, 4, TRUE, "Drugs properties"))</f>
        <v>10</v>
      </c>
      <c r="AW527" s="98" cm="1">
        <f t="array" aca="1" ref="AW527" ca="1">INDIRECT(ADDRESS(CELL("row", INDEX('Drugs properties'!$A:$A, MATCH($D527, 'Drugs properties'!$A:$A, 0), 0)), 9, 4, TRUE, "Drugs properties"))</f>
        <v>27</v>
      </c>
      <c r="AX527" s="105" cm="1">
        <f t="array" aca="1" ref="AX527" ca="1">INDIRECT(ADDRESS(CELL("row", INDEX('Drugs properties'!$A:$A, MATCH($D527, 'Drugs properties'!$A:$A, 0), 0)), 11, 4, TRUE, "Drugs properties"))</f>
        <v>304</v>
      </c>
      <c r="AY527" s="102" cm="1">
        <f t="array" aca="1" ref="AY527" ca="1">INDIRECT(ADDRESS(CELL("row", INDEX('Drugs properties'!$A:$A, MATCH($D527, 'Drugs properties'!$A:$A, 0), 0)), 12, 4, TRUE, "Drugs properties"))</f>
        <v>165</v>
      </c>
      <c r="AZ527" s="102" cm="1">
        <f t="array" aca="1" ref="AZ527" ca="1">INDIRECT(ADDRESS(CELL("row", INDEX('Drugs properties'!$A:$A, MATCH($D527, 'Drugs properties'!$A:$A, 0), 0)), 13, 4, TRUE, "Drugs properties"))</f>
        <v>37</v>
      </c>
      <c r="BA527" s="109" cm="1">
        <f t="array" aca="1" ref="BA527" ca="1">INDIRECT(ADDRESS(CELL("row", INDEX('Drugs properties'!$A:$A, MATCH($D527, 'Drugs properties'!$A:$A, 0), 0)), 14, 4, TRUE, "Drugs properties"))</f>
        <v>10</v>
      </c>
    </row>
    <row r="528" spans="1:53" s="1" customFormat="1" ht="105" x14ac:dyDescent="0.25">
      <c r="A528" s="15">
        <v>526</v>
      </c>
      <c r="B528" s="89" t="s">
        <v>2540</v>
      </c>
      <c r="C528" s="32">
        <v>8022060</v>
      </c>
      <c r="D528" s="34" t="s">
        <v>322</v>
      </c>
      <c r="E528" s="90">
        <v>400</v>
      </c>
      <c r="F528" s="90"/>
      <c r="G528" s="90"/>
      <c r="H528" s="90" t="s">
        <v>200</v>
      </c>
      <c r="I528" s="90">
        <v>30</v>
      </c>
      <c r="J528" s="90"/>
      <c r="K528" s="90"/>
      <c r="L528" s="90"/>
      <c r="M528" s="35"/>
      <c r="N528" s="43">
        <v>71</v>
      </c>
      <c r="O528" s="91" t="s">
        <v>100</v>
      </c>
      <c r="P528" s="44" t="s">
        <v>2541</v>
      </c>
      <c r="Q528" s="49" t="s">
        <v>2542</v>
      </c>
      <c r="R528" s="92">
        <v>92</v>
      </c>
      <c r="S528" s="92"/>
      <c r="T528" s="50"/>
      <c r="U528" s="55"/>
      <c r="V528" s="93"/>
      <c r="W528" s="56">
        <v>600</v>
      </c>
      <c r="X528" s="61"/>
      <c r="Y528" s="74"/>
      <c r="Z528" s="74">
        <f>2.51*1000</f>
        <v>2510</v>
      </c>
      <c r="AA528" s="74" t="s">
        <v>3425</v>
      </c>
      <c r="AB528" s="74">
        <v>137</v>
      </c>
      <c r="AC528" s="74">
        <v>3.2</v>
      </c>
      <c r="AD528" s="74"/>
      <c r="AE528" s="74"/>
      <c r="AF528" s="74">
        <v>104</v>
      </c>
      <c r="AG528" s="74"/>
      <c r="AH528" s="74"/>
      <c r="AI528" s="74"/>
      <c r="AJ528" s="62"/>
      <c r="AK528" s="67" t="s">
        <v>2543</v>
      </c>
      <c r="AL528" s="94"/>
      <c r="AM528" s="95" t="s">
        <v>2544</v>
      </c>
      <c r="AN528" s="68"/>
      <c r="AO528" s="72"/>
      <c r="AP528" s="98" t="str" cm="1">
        <f t="array" aca="1" ref="AP528" ca="1">INDIRECT(ADDRESS(CELL("row", INDEX('Drugs properties'!$A:$A, MATCH($D528, 'Drugs properties'!$A:$A, 0), 0)), 2, 4, TRUE, "Drugs properties"))</f>
        <v>CC(C)N(CCC(C1=CC=CC=C1)(C2=CC=CC=N2)C(=O)N)C(C)C</v>
      </c>
      <c r="AQ528" s="98" cm="1">
        <f t="array" aca="1" ref="AQ528" ca="1">INDIRECT(ADDRESS(CELL("row", INDEX('Drugs properties'!$A:$A, MATCH($D528, 'Drugs properties'!$A:$A, 0), 0)), 3, 4, TRUE, "Drugs properties"))</f>
        <v>339.47</v>
      </c>
      <c r="AR528" s="98" cm="1">
        <f t="array" aca="1" ref="AR528" ca="1">INDIRECT(ADDRESS(CELL("row", INDEX('Drugs properties'!$A:$A, MATCH($D528, 'Drugs properties'!$A:$A, 0), 0)), 4, 4, TRUE, "Drugs properties"))</f>
        <v>59.22</v>
      </c>
      <c r="AS528" s="98" cm="1">
        <f t="array" aca="1" ref="AS528" ca="1">INDIRECT(ADDRESS(CELL("row", INDEX('Drugs properties'!$A:$A, MATCH($D528, 'Drugs properties'!$A:$A, 0), 0)), 5, 4, TRUE, "Drugs properties"))</f>
        <v>3</v>
      </c>
      <c r="AT528" s="98" cm="1">
        <f t="array" aca="1" ref="AT528" ca="1">INDIRECT(ADDRESS(CELL("row", INDEX('Drugs properties'!$A:$A, MATCH($D528, 'Drugs properties'!$A:$A, 0), 0)), 6, 4, TRUE, "Drugs properties"))</f>
        <v>3</v>
      </c>
      <c r="AU528" s="98" cm="1">
        <f t="array" aca="1" ref="AU528" ca="1">INDIRECT(ADDRESS(CELL("row", INDEX('Drugs properties'!$A:$A, MATCH($D528, 'Drugs properties'!$A:$A, 0), 0)), 7, 4, TRUE, "Drugs properties"))</f>
        <v>1</v>
      </c>
      <c r="AV528" s="98" cm="1">
        <f t="array" aca="1" ref="AV528" ca="1">INDIRECT(ADDRESS(CELL("row", INDEX('Drugs properties'!$A:$A, MATCH($D528, 'Drugs properties'!$A:$A, 0), 0)), 8, 4, TRUE, "Drugs properties"))</f>
        <v>8</v>
      </c>
      <c r="AW528" s="98" cm="1">
        <f t="array" aca="1" ref="AW528" ca="1">INDIRECT(ADDRESS(CELL("row", INDEX('Drugs properties'!$A:$A, MATCH($D528, 'Drugs properties'!$A:$A, 0), 0)), 9, 4, TRUE, "Drugs properties"))</f>
        <v>25</v>
      </c>
      <c r="AX528" s="105" cm="1">
        <f t="array" aca="1" ref="AX528" ca="1">INDIRECT(ADDRESS(CELL("row", INDEX('Drugs properties'!$A:$A, MATCH($D528, 'Drugs properties'!$A:$A, 0), 0)), 11, 4, TRUE, "Drugs properties"))</f>
        <v>2130</v>
      </c>
      <c r="AY528" s="102" cm="1">
        <f t="array" aca="1" ref="AY528" ca="1">INDIRECT(ADDRESS(CELL("row", INDEX('Drugs properties'!$A:$A, MATCH($D528, 'Drugs properties'!$A:$A, 0), 0)), 12, 4, TRUE, "Drugs properties"))</f>
        <v>593</v>
      </c>
      <c r="AZ528" s="102" cm="1">
        <f t="array" aca="1" ref="AZ528" ca="1">INDIRECT(ADDRESS(CELL("row", INDEX('Drugs properties'!$A:$A, MATCH($D528, 'Drugs properties'!$A:$A, 0), 0)), 13, 4, TRUE, "Drugs properties"))</f>
        <v>53</v>
      </c>
      <c r="BA528" s="109" cm="1">
        <f t="array" aca="1" ref="BA528" ca="1">INDIRECT(ADDRESS(CELL("row", INDEX('Drugs properties'!$A:$A, MATCH($D528, 'Drugs properties'!$A:$A, 0), 0)), 14, 4, TRUE, "Drugs properties"))</f>
        <v>4</v>
      </c>
    </row>
    <row r="529" spans="1:53" s="1" customFormat="1" ht="75" x14ac:dyDescent="0.25">
      <c r="A529" s="15">
        <v>527</v>
      </c>
      <c r="B529" s="89" t="s">
        <v>2540</v>
      </c>
      <c r="C529" s="32">
        <v>8022060</v>
      </c>
      <c r="D529" s="34" t="s">
        <v>322</v>
      </c>
      <c r="E529" s="90">
        <v>300</v>
      </c>
      <c r="F529" s="90"/>
      <c r="G529" s="90"/>
      <c r="H529" s="90"/>
      <c r="I529" s="90"/>
      <c r="J529" s="90"/>
      <c r="K529" s="90"/>
      <c r="L529" s="90"/>
      <c r="M529" s="35"/>
      <c r="N529" s="43">
        <v>77</v>
      </c>
      <c r="O529" s="91" t="s">
        <v>100</v>
      </c>
      <c r="P529" s="44" t="s">
        <v>2545</v>
      </c>
      <c r="Q529" s="49" t="s">
        <v>2546</v>
      </c>
      <c r="R529" s="92">
        <v>60</v>
      </c>
      <c r="S529" s="92"/>
      <c r="T529" s="50"/>
      <c r="U529" s="55"/>
      <c r="V529" s="93"/>
      <c r="W529" s="56">
        <v>660</v>
      </c>
      <c r="X529" s="61"/>
      <c r="Y529" s="74"/>
      <c r="Z529" s="74">
        <f>1.21*1000</f>
        <v>1210</v>
      </c>
      <c r="AA529" s="74" t="s">
        <v>3418</v>
      </c>
      <c r="AB529" s="74">
        <v>139</v>
      </c>
      <c r="AC529" s="74"/>
      <c r="AD529" s="74">
        <v>0.49370000000000003</v>
      </c>
      <c r="AE529" s="74">
        <v>2.0499999999999998</v>
      </c>
      <c r="AF529" s="74">
        <v>104</v>
      </c>
      <c r="AG529" s="74"/>
      <c r="AH529" s="74"/>
      <c r="AI529" s="74"/>
      <c r="AJ529" s="62"/>
      <c r="AK529" s="67"/>
      <c r="AL529" s="94"/>
      <c r="AM529" s="95" t="s">
        <v>2544</v>
      </c>
      <c r="AN529" s="68"/>
      <c r="AO529" s="72"/>
      <c r="AP529" s="98" t="str" cm="1">
        <f t="array" aca="1" ref="AP529" ca="1">INDIRECT(ADDRESS(CELL("row", INDEX('Drugs properties'!$A:$A, MATCH($D529, 'Drugs properties'!$A:$A, 0), 0)), 2, 4, TRUE, "Drugs properties"))</f>
        <v>CC(C)N(CCC(C1=CC=CC=C1)(C2=CC=CC=N2)C(=O)N)C(C)C</v>
      </c>
      <c r="AQ529" s="98" cm="1">
        <f t="array" aca="1" ref="AQ529" ca="1">INDIRECT(ADDRESS(CELL("row", INDEX('Drugs properties'!$A:$A, MATCH($D529, 'Drugs properties'!$A:$A, 0), 0)), 3, 4, TRUE, "Drugs properties"))</f>
        <v>339.47</v>
      </c>
      <c r="AR529" s="98" cm="1">
        <f t="array" aca="1" ref="AR529" ca="1">INDIRECT(ADDRESS(CELL("row", INDEX('Drugs properties'!$A:$A, MATCH($D529, 'Drugs properties'!$A:$A, 0), 0)), 4, 4, TRUE, "Drugs properties"))</f>
        <v>59.22</v>
      </c>
      <c r="AS529" s="98" cm="1">
        <f t="array" aca="1" ref="AS529" ca="1">INDIRECT(ADDRESS(CELL("row", INDEX('Drugs properties'!$A:$A, MATCH($D529, 'Drugs properties'!$A:$A, 0), 0)), 5, 4, TRUE, "Drugs properties"))</f>
        <v>3</v>
      </c>
      <c r="AT529" s="98" cm="1">
        <f t="array" aca="1" ref="AT529" ca="1">INDIRECT(ADDRESS(CELL("row", INDEX('Drugs properties'!$A:$A, MATCH($D529, 'Drugs properties'!$A:$A, 0), 0)), 6, 4, TRUE, "Drugs properties"))</f>
        <v>3</v>
      </c>
      <c r="AU529" s="98" cm="1">
        <f t="array" aca="1" ref="AU529" ca="1">INDIRECT(ADDRESS(CELL("row", INDEX('Drugs properties'!$A:$A, MATCH($D529, 'Drugs properties'!$A:$A, 0), 0)), 7, 4, TRUE, "Drugs properties"))</f>
        <v>1</v>
      </c>
      <c r="AV529" s="98" cm="1">
        <f t="array" aca="1" ref="AV529" ca="1">INDIRECT(ADDRESS(CELL("row", INDEX('Drugs properties'!$A:$A, MATCH($D529, 'Drugs properties'!$A:$A, 0), 0)), 8, 4, TRUE, "Drugs properties"))</f>
        <v>8</v>
      </c>
      <c r="AW529" s="98" cm="1">
        <f t="array" aca="1" ref="AW529" ca="1">INDIRECT(ADDRESS(CELL("row", INDEX('Drugs properties'!$A:$A, MATCH($D529, 'Drugs properties'!$A:$A, 0), 0)), 9, 4, TRUE, "Drugs properties"))</f>
        <v>25</v>
      </c>
      <c r="AX529" s="105" cm="1">
        <f t="array" aca="1" ref="AX529" ca="1">INDIRECT(ADDRESS(CELL("row", INDEX('Drugs properties'!$A:$A, MATCH($D529, 'Drugs properties'!$A:$A, 0), 0)), 11, 4, TRUE, "Drugs properties"))</f>
        <v>2130</v>
      </c>
      <c r="AY529" s="102" cm="1">
        <f t="array" aca="1" ref="AY529" ca="1">INDIRECT(ADDRESS(CELL("row", INDEX('Drugs properties'!$A:$A, MATCH($D529, 'Drugs properties'!$A:$A, 0), 0)), 12, 4, TRUE, "Drugs properties"))</f>
        <v>593</v>
      </c>
      <c r="AZ529" s="102" cm="1">
        <f t="array" aca="1" ref="AZ529" ca="1">INDIRECT(ADDRESS(CELL("row", INDEX('Drugs properties'!$A:$A, MATCH($D529, 'Drugs properties'!$A:$A, 0), 0)), 13, 4, TRUE, "Drugs properties"))</f>
        <v>53</v>
      </c>
      <c r="BA529" s="109" cm="1">
        <f t="array" aca="1" ref="BA529" ca="1">INDIRECT(ADDRESS(CELL("row", INDEX('Drugs properties'!$A:$A, MATCH($D529, 'Drugs properties'!$A:$A, 0), 0)), 14, 4, TRUE, "Drugs properties"))</f>
        <v>4</v>
      </c>
    </row>
    <row r="530" spans="1:53" s="1" customFormat="1" ht="90" x14ac:dyDescent="0.25">
      <c r="A530" s="15">
        <v>528</v>
      </c>
      <c r="B530" s="89" t="s">
        <v>2540</v>
      </c>
      <c r="C530" s="32">
        <v>8022060</v>
      </c>
      <c r="D530" s="34" t="s">
        <v>322</v>
      </c>
      <c r="E530" s="90">
        <v>50</v>
      </c>
      <c r="F530" s="90"/>
      <c r="G530" s="90" t="s">
        <v>26</v>
      </c>
      <c r="H530" s="90"/>
      <c r="I530" s="90"/>
      <c r="J530" s="90"/>
      <c r="K530" s="90"/>
      <c r="L530" s="90"/>
      <c r="M530" s="35"/>
      <c r="N530" s="43">
        <v>69</v>
      </c>
      <c r="O530" s="91" t="s">
        <v>100</v>
      </c>
      <c r="P530" s="44" t="s">
        <v>2547</v>
      </c>
      <c r="Q530" s="49"/>
      <c r="R530" s="92"/>
      <c r="S530" s="92"/>
      <c r="T530" s="50"/>
      <c r="U530" s="55"/>
      <c r="V530" s="93"/>
      <c r="W530" s="56" t="s">
        <v>2549</v>
      </c>
      <c r="X530" s="61"/>
      <c r="Y530" s="74"/>
      <c r="Z530" s="74"/>
      <c r="AA530" s="74" t="s">
        <v>3433</v>
      </c>
      <c r="AB530" s="74"/>
      <c r="AC530" s="74">
        <v>2.9</v>
      </c>
      <c r="AD530" s="74"/>
      <c r="AE530" s="74"/>
      <c r="AF530" s="74"/>
      <c r="AG530" s="74"/>
      <c r="AH530" s="74"/>
      <c r="AI530" s="74"/>
      <c r="AJ530" s="62"/>
      <c r="AK530" s="67" t="s">
        <v>2548</v>
      </c>
      <c r="AL530" s="94"/>
      <c r="AM530" s="95"/>
      <c r="AN530" s="68"/>
      <c r="AO530" s="72"/>
      <c r="AP530" s="98" t="str" cm="1">
        <f t="array" aca="1" ref="AP530" ca="1">INDIRECT(ADDRESS(CELL("row", INDEX('Drugs properties'!$A:$A, MATCH($D530, 'Drugs properties'!$A:$A, 0), 0)), 2, 4, TRUE, "Drugs properties"))</f>
        <v>CC(C)N(CCC(C1=CC=CC=C1)(C2=CC=CC=N2)C(=O)N)C(C)C</v>
      </c>
      <c r="AQ530" s="98" cm="1">
        <f t="array" aca="1" ref="AQ530" ca="1">INDIRECT(ADDRESS(CELL("row", INDEX('Drugs properties'!$A:$A, MATCH($D530, 'Drugs properties'!$A:$A, 0), 0)), 3, 4, TRUE, "Drugs properties"))</f>
        <v>339.47</v>
      </c>
      <c r="AR530" s="98" cm="1">
        <f t="array" aca="1" ref="AR530" ca="1">INDIRECT(ADDRESS(CELL("row", INDEX('Drugs properties'!$A:$A, MATCH($D530, 'Drugs properties'!$A:$A, 0), 0)), 4, 4, TRUE, "Drugs properties"))</f>
        <v>59.22</v>
      </c>
      <c r="AS530" s="98" cm="1">
        <f t="array" aca="1" ref="AS530" ca="1">INDIRECT(ADDRESS(CELL("row", INDEX('Drugs properties'!$A:$A, MATCH($D530, 'Drugs properties'!$A:$A, 0), 0)), 5, 4, TRUE, "Drugs properties"))</f>
        <v>3</v>
      </c>
      <c r="AT530" s="98" cm="1">
        <f t="array" aca="1" ref="AT530" ca="1">INDIRECT(ADDRESS(CELL("row", INDEX('Drugs properties'!$A:$A, MATCH($D530, 'Drugs properties'!$A:$A, 0), 0)), 6, 4, TRUE, "Drugs properties"))</f>
        <v>3</v>
      </c>
      <c r="AU530" s="98" cm="1">
        <f t="array" aca="1" ref="AU530" ca="1">INDIRECT(ADDRESS(CELL("row", INDEX('Drugs properties'!$A:$A, MATCH($D530, 'Drugs properties'!$A:$A, 0), 0)), 7, 4, TRUE, "Drugs properties"))</f>
        <v>1</v>
      </c>
      <c r="AV530" s="98" cm="1">
        <f t="array" aca="1" ref="AV530" ca="1">INDIRECT(ADDRESS(CELL("row", INDEX('Drugs properties'!$A:$A, MATCH($D530, 'Drugs properties'!$A:$A, 0), 0)), 8, 4, TRUE, "Drugs properties"))</f>
        <v>8</v>
      </c>
      <c r="AW530" s="98" cm="1">
        <f t="array" aca="1" ref="AW530" ca="1">INDIRECT(ADDRESS(CELL("row", INDEX('Drugs properties'!$A:$A, MATCH($D530, 'Drugs properties'!$A:$A, 0), 0)), 9, 4, TRUE, "Drugs properties"))</f>
        <v>25</v>
      </c>
      <c r="AX530" s="105" cm="1">
        <f t="array" aca="1" ref="AX530" ca="1">INDIRECT(ADDRESS(CELL("row", INDEX('Drugs properties'!$A:$A, MATCH($D530, 'Drugs properties'!$A:$A, 0), 0)), 11, 4, TRUE, "Drugs properties"))</f>
        <v>2130</v>
      </c>
      <c r="AY530" s="102" cm="1">
        <f t="array" aca="1" ref="AY530" ca="1">INDIRECT(ADDRESS(CELL("row", INDEX('Drugs properties'!$A:$A, MATCH($D530, 'Drugs properties'!$A:$A, 0), 0)), 12, 4, TRUE, "Drugs properties"))</f>
        <v>593</v>
      </c>
      <c r="AZ530" s="102" cm="1">
        <f t="array" aca="1" ref="AZ530" ca="1">INDIRECT(ADDRESS(CELL("row", INDEX('Drugs properties'!$A:$A, MATCH($D530, 'Drugs properties'!$A:$A, 0), 0)), 13, 4, TRUE, "Drugs properties"))</f>
        <v>53</v>
      </c>
      <c r="BA530" s="109" cm="1">
        <f t="array" aca="1" ref="BA530" ca="1">INDIRECT(ADDRESS(CELL("row", INDEX('Drugs properties'!$A:$A, MATCH($D530, 'Drugs properties'!$A:$A, 0), 0)), 14, 4, TRUE, "Drugs properties"))</f>
        <v>4</v>
      </c>
    </row>
    <row r="531" spans="1:53" s="1" customFormat="1" ht="90" x14ac:dyDescent="0.25">
      <c r="A531" s="15">
        <v>529</v>
      </c>
      <c r="B531" s="89" t="s">
        <v>2550</v>
      </c>
      <c r="C531" s="32">
        <v>32016923</v>
      </c>
      <c r="D531" s="34" t="s">
        <v>57</v>
      </c>
      <c r="E531" s="90" t="s">
        <v>3268</v>
      </c>
      <c r="F531" s="90"/>
      <c r="G531" s="90" t="s">
        <v>19</v>
      </c>
      <c r="H531" s="90"/>
      <c r="I531" s="90"/>
      <c r="J531" s="90"/>
      <c r="K531" s="90"/>
      <c r="L531" s="90" t="s">
        <v>89</v>
      </c>
      <c r="M531" s="35"/>
      <c r="N531" s="43">
        <v>40</v>
      </c>
      <c r="O531" s="91" t="s">
        <v>100</v>
      </c>
      <c r="P531" s="44"/>
      <c r="Q531" s="49"/>
      <c r="R531" s="92">
        <v>80</v>
      </c>
      <c r="S531" s="92"/>
      <c r="T531" s="50"/>
      <c r="U531" s="55">
        <v>142</v>
      </c>
      <c r="V531" s="93"/>
      <c r="W531" s="56">
        <v>465</v>
      </c>
      <c r="X531" s="61"/>
      <c r="Y531" s="74"/>
      <c r="Z531" s="74"/>
      <c r="AA531" s="74"/>
      <c r="AB531" s="74"/>
      <c r="AC531" s="74">
        <v>3.8</v>
      </c>
      <c r="AD531" s="74"/>
      <c r="AE531" s="74"/>
      <c r="AF531" s="74"/>
      <c r="AG531" s="74"/>
      <c r="AH531" s="74"/>
      <c r="AI531" s="74"/>
      <c r="AJ531" s="62"/>
      <c r="AK531" s="67" t="s">
        <v>2555</v>
      </c>
      <c r="AL531" s="94"/>
      <c r="AM531" s="94"/>
      <c r="AN531" s="68"/>
      <c r="AO531" s="72"/>
      <c r="AP531" s="98" t="str" cm="1">
        <f t="array" aca="1" ref="AP531" ca="1">INDIRECT(ADDRESS(CELL("row", INDEX('Drugs properties'!$A:$A, MATCH($D531, 'Drugs properties'!$A:$A, 0), 0)), 2, 4, TRUE, "Drugs properties"))</f>
        <v>CN(C)C(=O)C(CCN1CCC(CC1)(C2=CC=C(C=C2)Cl)O)(C3=CC=CC=C3)C4=CC=CC=C4</v>
      </c>
      <c r="AQ531" s="98" cm="1">
        <f t="array" aca="1" ref="AQ531" ca="1">INDIRECT(ADDRESS(CELL("row", INDEX('Drugs properties'!$A:$A, MATCH($D531, 'Drugs properties'!$A:$A, 0), 0)), 3, 4, TRUE, "Drugs properties"))</f>
        <v>477.04</v>
      </c>
      <c r="AR531" s="98" cm="1">
        <f t="array" aca="1" ref="AR531" ca="1">INDIRECT(ADDRESS(CELL("row", INDEX('Drugs properties'!$A:$A, MATCH($D531, 'Drugs properties'!$A:$A, 0), 0)), 4, 4, TRUE, "Drugs properties"))</f>
        <v>43.78</v>
      </c>
      <c r="AS531" s="98" cm="1">
        <f t="array" aca="1" ref="AS531" ca="1">INDIRECT(ADDRESS(CELL("row", INDEX('Drugs properties'!$A:$A, MATCH($D531, 'Drugs properties'!$A:$A, 0), 0)), 5, 4, TRUE, "Drugs properties"))</f>
        <v>4.67</v>
      </c>
      <c r="AT531" s="98" cm="1">
        <f t="array" aca="1" ref="AT531" ca="1">INDIRECT(ADDRESS(CELL("row", INDEX('Drugs properties'!$A:$A, MATCH($D531, 'Drugs properties'!$A:$A, 0), 0)), 6, 4, TRUE, "Drugs properties"))</f>
        <v>3</v>
      </c>
      <c r="AU531" s="98" cm="1">
        <f t="array" aca="1" ref="AU531" ca="1">INDIRECT(ADDRESS(CELL("row", INDEX('Drugs properties'!$A:$A, MATCH($D531, 'Drugs properties'!$A:$A, 0), 0)), 7, 4, TRUE, "Drugs properties"))</f>
        <v>1</v>
      </c>
      <c r="AV531" s="98" cm="1">
        <f t="array" aca="1" ref="AV531" ca="1">INDIRECT(ADDRESS(CELL("row", INDEX('Drugs properties'!$A:$A, MATCH($D531, 'Drugs properties'!$A:$A, 0), 0)), 8, 4, TRUE, "Drugs properties"))</f>
        <v>8</v>
      </c>
      <c r="AW531" s="98" cm="1">
        <f t="array" aca="1" ref="AW531" ca="1">INDIRECT(ADDRESS(CELL("row", INDEX('Drugs properties'!$A:$A, MATCH($D531, 'Drugs properties'!$A:$A, 0), 0)), 9, 4, TRUE, "Drugs properties"))</f>
        <v>34</v>
      </c>
      <c r="AX531" s="105" cm="1">
        <f t="array" aca="1" ref="AX531" ca="1">INDIRECT(ADDRESS(CELL("row", INDEX('Drugs properties'!$A:$A, MATCH($D531, 'Drugs properties'!$A:$A, 0), 0)), 11, 4, TRUE, "Drugs properties"))</f>
        <v>18116</v>
      </c>
      <c r="AY531" s="102" cm="1">
        <f t="array" aca="1" ref="AY531" ca="1">INDIRECT(ADDRESS(CELL("row", INDEX('Drugs properties'!$A:$A, MATCH($D531, 'Drugs properties'!$A:$A, 0), 0)), 12, 4, TRUE, "Drugs properties"))</f>
        <v>1613</v>
      </c>
      <c r="AZ531" s="102" cm="1">
        <f t="array" aca="1" ref="AZ531" ca="1">INDIRECT(ADDRESS(CELL("row", INDEX('Drugs properties'!$A:$A, MATCH($D531, 'Drugs properties'!$A:$A, 0), 0)), 13, 4, TRUE, "Drugs properties"))</f>
        <v>280</v>
      </c>
      <c r="BA531" s="109" cm="1">
        <f t="array" aca="1" ref="BA531" ca="1">INDIRECT(ADDRESS(CELL("row", INDEX('Drugs properties'!$A:$A, MATCH($D531, 'Drugs properties'!$A:$A, 0), 0)), 14, 4, TRUE, "Drugs properties"))</f>
        <v>21</v>
      </c>
    </row>
    <row r="532" spans="1:53" s="1" customFormat="1" ht="120" x14ac:dyDescent="0.25">
      <c r="A532" s="15">
        <v>530</v>
      </c>
      <c r="B532" s="89" t="s">
        <v>2551</v>
      </c>
      <c r="C532" s="32" t="s">
        <v>2552</v>
      </c>
      <c r="D532" s="34" t="s">
        <v>57</v>
      </c>
      <c r="E532" s="90">
        <v>120</v>
      </c>
      <c r="F532" s="90"/>
      <c r="G532" s="90" t="s">
        <v>19</v>
      </c>
      <c r="H532" s="90" t="s">
        <v>245</v>
      </c>
      <c r="I532" s="90" t="s">
        <v>3269</v>
      </c>
      <c r="J532" s="90"/>
      <c r="K532" s="90"/>
      <c r="L532" s="90" t="s">
        <v>89</v>
      </c>
      <c r="M532" s="35"/>
      <c r="N532" s="43">
        <v>28</v>
      </c>
      <c r="O532" s="91" t="s">
        <v>96</v>
      </c>
      <c r="P532" s="44" t="s">
        <v>2553</v>
      </c>
      <c r="Q532" s="49"/>
      <c r="R532" s="92" t="s">
        <v>2554</v>
      </c>
      <c r="S532" s="92"/>
      <c r="T532" s="50"/>
      <c r="U532" s="55"/>
      <c r="V532" s="93"/>
      <c r="W532" s="56">
        <v>850</v>
      </c>
      <c r="X532" s="61"/>
      <c r="Y532" s="74"/>
      <c r="Z532" s="74">
        <v>130</v>
      </c>
      <c r="AA532" s="74"/>
      <c r="AB532" s="74"/>
      <c r="AC532" s="74"/>
      <c r="AD532" s="74"/>
      <c r="AE532" s="74"/>
      <c r="AF532" s="74"/>
      <c r="AG532" s="74"/>
      <c r="AH532" s="74"/>
      <c r="AI532" s="74"/>
      <c r="AJ532" s="62"/>
      <c r="AK532" s="67" t="s">
        <v>2556</v>
      </c>
      <c r="AL532" s="94"/>
      <c r="AM532" s="95" t="s">
        <v>274</v>
      </c>
      <c r="AN532" s="68"/>
      <c r="AO532" s="72" t="s">
        <v>3492</v>
      </c>
      <c r="AP532" s="98" t="str" cm="1">
        <f t="array" aca="1" ref="AP532" ca="1">INDIRECT(ADDRESS(CELL("row", INDEX('Drugs properties'!$A:$A, MATCH($D532, 'Drugs properties'!$A:$A, 0), 0)), 2, 4, TRUE, "Drugs properties"))</f>
        <v>CN(C)C(=O)C(CCN1CCC(CC1)(C2=CC=C(C=C2)Cl)O)(C3=CC=CC=C3)C4=CC=CC=C4</v>
      </c>
      <c r="AQ532" s="98" cm="1">
        <f t="array" aca="1" ref="AQ532" ca="1">INDIRECT(ADDRESS(CELL("row", INDEX('Drugs properties'!$A:$A, MATCH($D532, 'Drugs properties'!$A:$A, 0), 0)), 3, 4, TRUE, "Drugs properties"))</f>
        <v>477.04</v>
      </c>
      <c r="AR532" s="98" cm="1">
        <f t="array" aca="1" ref="AR532" ca="1">INDIRECT(ADDRESS(CELL("row", INDEX('Drugs properties'!$A:$A, MATCH($D532, 'Drugs properties'!$A:$A, 0), 0)), 4, 4, TRUE, "Drugs properties"))</f>
        <v>43.78</v>
      </c>
      <c r="AS532" s="98" cm="1">
        <f t="array" aca="1" ref="AS532" ca="1">INDIRECT(ADDRESS(CELL("row", INDEX('Drugs properties'!$A:$A, MATCH($D532, 'Drugs properties'!$A:$A, 0), 0)), 5, 4, TRUE, "Drugs properties"))</f>
        <v>4.67</v>
      </c>
      <c r="AT532" s="98" cm="1">
        <f t="array" aca="1" ref="AT532" ca="1">INDIRECT(ADDRESS(CELL("row", INDEX('Drugs properties'!$A:$A, MATCH($D532, 'Drugs properties'!$A:$A, 0), 0)), 6, 4, TRUE, "Drugs properties"))</f>
        <v>3</v>
      </c>
      <c r="AU532" s="98" cm="1">
        <f t="array" aca="1" ref="AU532" ca="1">INDIRECT(ADDRESS(CELL("row", INDEX('Drugs properties'!$A:$A, MATCH($D532, 'Drugs properties'!$A:$A, 0), 0)), 7, 4, TRUE, "Drugs properties"))</f>
        <v>1</v>
      </c>
      <c r="AV532" s="98" cm="1">
        <f t="array" aca="1" ref="AV532" ca="1">INDIRECT(ADDRESS(CELL("row", INDEX('Drugs properties'!$A:$A, MATCH($D532, 'Drugs properties'!$A:$A, 0), 0)), 8, 4, TRUE, "Drugs properties"))</f>
        <v>8</v>
      </c>
      <c r="AW532" s="98" cm="1">
        <f t="array" aca="1" ref="AW532" ca="1">INDIRECT(ADDRESS(CELL("row", INDEX('Drugs properties'!$A:$A, MATCH($D532, 'Drugs properties'!$A:$A, 0), 0)), 9, 4, TRUE, "Drugs properties"))</f>
        <v>34</v>
      </c>
      <c r="AX532" s="105" cm="1">
        <f t="array" aca="1" ref="AX532" ca="1">INDIRECT(ADDRESS(CELL("row", INDEX('Drugs properties'!$A:$A, MATCH($D532, 'Drugs properties'!$A:$A, 0), 0)), 11, 4, TRUE, "Drugs properties"))</f>
        <v>18116</v>
      </c>
      <c r="AY532" s="102" cm="1">
        <f t="array" aca="1" ref="AY532" ca="1">INDIRECT(ADDRESS(CELL("row", INDEX('Drugs properties'!$A:$A, MATCH($D532, 'Drugs properties'!$A:$A, 0), 0)), 12, 4, TRUE, "Drugs properties"))</f>
        <v>1613</v>
      </c>
      <c r="AZ532" s="102" cm="1">
        <f t="array" aca="1" ref="AZ532" ca="1">INDIRECT(ADDRESS(CELL("row", INDEX('Drugs properties'!$A:$A, MATCH($D532, 'Drugs properties'!$A:$A, 0), 0)), 13, 4, TRUE, "Drugs properties"))</f>
        <v>280</v>
      </c>
      <c r="BA532" s="109" cm="1">
        <f t="array" aca="1" ref="BA532" ca="1">INDIRECT(ADDRESS(CELL("row", INDEX('Drugs properties'!$A:$A, MATCH($D532, 'Drugs properties'!$A:$A, 0), 0)), 14, 4, TRUE, "Drugs properties"))</f>
        <v>21</v>
      </c>
    </row>
    <row r="533" spans="1:53" s="1" customFormat="1" ht="90" x14ac:dyDescent="0.25">
      <c r="A533" s="15">
        <v>531</v>
      </c>
      <c r="B533" s="89" t="s">
        <v>2557</v>
      </c>
      <c r="C533" s="32" t="s">
        <v>2558</v>
      </c>
      <c r="D533" s="34" t="s">
        <v>57</v>
      </c>
      <c r="E533" s="90">
        <v>134</v>
      </c>
      <c r="F533" s="90"/>
      <c r="G533" s="90" t="s">
        <v>19</v>
      </c>
      <c r="H533" s="90" t="s">
        <v>245</v>
      </c>
      <c r="I533" s="90">
        <v>150</v>
      </c>
      <c r="J533" s="90"/>
      <c r="K533" s="90"/>
      <c r="L533" s="90" t="s">
        <v>89</v>
      </c>
      <c r="M533" s="35"/>
      <c r="N533" s="43">
        <v>28</v>
      </c>
      <c r="O533" s="91" t="s">
        <v>96</v>
      </c>
      <c r="P533" s="44"/>
      <c r="Q533" s="49"/>
      <c r="R533" s="92"/>
      <c r="S533" s="92"/>
      <c r="T533" s="50"/>
      <c r="U533" s="55">
        <v>196</v>
      </c>
      <c r="V533" s="93"/>
      <c r="W533" s="56">
        <v>883</v>
      </c>
      <c r="X533" s="61"/>
      <c r="Y533" s="74"/>
      <c r="Z533" s="74"/>
      <c r="AA533" s="74"/>
      <c r="AB533" s="74"/>
      <c r="AC533" s="74"/>
      <c r="AD533" s="74"/>
      <c r="AE533" s="74"/>
      <c r="AF533" s="74"/>
      <c r="AG533" s="74"/>
      <c r="AH533" s="74"/>
      <c r="AI533" s="74"/>
      <c r="AJ533" s="62"/>
      <c r="AK533" s="67" t="s">
        <v>2561</v>
      </c>
      <c r="AL533" s="94"/>
      <c r="AM533" s="94"/>
      <c r="AN533" s="68"/>
      <c r="AO533" s="72" t="s">
        <v>2559</v>
      </c>
      <c r="AP533" s="98" t="str" cm="1">
        <f t="array" aca="1" ref="AP533" ca="1">INDIRECT(ADDRESS(CELL("row", INDEX('Drugs properties'!$A:$A, MATCH($D533, 'Drugs properties'!$A:$A, 0), 0)), 2, 4, TRUE, "Drugs properties"))</f>
        <v>CN(C)C(=O)C(CCN1CCC(CC1)(C2=CC=C(C=C2)Cl)O)(C3=CC=CC=C3)C4=CC=CC=C4</v>
      </c>
      <c r="AQ533" s="98" cm="1">
        <f t="array" aca="1" ref="AQ533" ca="1">INDIRECT(ADDRESS(CELL("row", INDEX('Drugs properties'!$A:$A, MATCH($D533, 'Drugs properties'!$A:$A, 0), 0)), 3, 4, TRUE, "Drugs properties"))</f>
        <v>477.04</v>
      </c>
      <c r="AR533" s="98" cm="1">
        <f t="array" aca="1" ref="AR533" ca="1">INDIRECT(ADDRESS(CELL("row", INDEX('Drugs properties'!$A:$A, MATCH($D533, 'Drugs properties'!$A:$A, 0), 0)), 4, 4, TRUE, "Drugs properties"))</f>
        <v>43.78</v>
      </c>
      <c r="AS533" s="98" cm="1">
        <f t="array" aca="1" ref="AS533" ca="1">INDIRECT(ADDRESS(CELL("row", INDEX('Drugs properties'!$A:$A, MATCH($D533, 'Drugs properties'!$A:$A, 0), 0)), 5, 4, TRUE, "Drugs properties"))</f>
        <v>4.67</v>
      </c>
      <c r="AT533" s="98" cm="1">
        <f t="array" aca="1" ref="AT533" ca="1">INDIRECT(ADDRESS(CELL("row", INDEX('Drugs properties'!$A:$A, MATCH($D533, 'Drugs properties'!$A:$A, 0), 0)), 6, 4, TRUE, "Drugs properties"))</f>
        <v>3</v>
      </c>
      <c r="AU533" s="98" cm="1">
        <f t="array" aca="1" ref="AU533" ca="1">INDIRECT(ADDRESS(CELL("row", INDEX('Drugs properties'!$A:$A, MATCH($D533, 'Drugs properties'!$A:$A, 0), 0)), 7, 4, TRUE, "Drugs properties"))</f>
        <v>1</v>
      </c>
      <c r="AV533" s="98" cm="1">
        <f t="array" aca="1" ref="AV533" ca="1">INDIRECT(ADDRESS(CELL("row", INDEX('Drugs properties'!$A:$A, MATCH($D533, 'Drugs properties'!$A:$A, 0), 0)), 8, 4, TRUE, "Drugs properties"))</f>
        <v>8</v>
      </c>
      <c r="AW533" s="98" cm="1">
        <f t="array" aca="1" ref="AW533" ca="1">INDIRECT(ADDRESS(CELL("row", INDEX('Drugs properties'!$A:$A, MATCH($D533, 'Drugs properties'!$A:$A, 0), 0)), 9, 4, TRUE, "Drugs properties"))</f>
        <v>34</v>
      </c>
      <c r="AX533" s="105" cm="1">
        <f t="array" aca="1" ref="AX533" ca="1">INDIRECT(ADDRESS(CELL("row", INDEX('Drugs properties'!$A:$A, MATCH($D533, 'Drugs properties'!$A:$A, 0), 0)), 11, 4, TRUE, "Drugs properties"))</f>
        <v>18116</v>
      </c>
      <c r="AY533" s="102" cm="1">
        <f t="array" aca="1" ref="AY533" ca="1">INDIRECT(ADDRESS(CELL("row", INDEX('Drugs properties'!$A:$A, MATCH($D533, 'Drugs properties'!$A:$A, 0), 0)), 12, 4, TRUE, "Drugs properties"))</f>
        <v>1613</v>
      </c>
      <c r="AZ533" s="102" cm="1">
        <f t="array" aca="1" ref="AZ533" ca="1">INDIRECT(ADDRESS(CELL("row", INDEX('Drugs properties'!$A:$A, MATCH($D533, 'Drugs properties'!$A:$A, 0), 0)), 13, 4, TRUE, "Drugs properties"))</f>
        <v>280</v>
      </c>
      <c r="BA533" s="109" cm="1">
        <f t="array" aca="1" ref="BA533" ca="1">INDIRECT(ADDRESS(CELL("row", INDEX('Drugs properties'!$A:$A, MATCH($D533, 'Drugs properties'!$A:$A, 0), 0)), 14, 4, TRUE, "Drugs properties"))</f>
        <v>21</v>
      </c>
    </row>
    <row r="534" spans="1:53" s="1" customFormat="1" ht="225" x14ac:dyDescent="0.25">
      <c r="A534" s="15">
        <v>532</v>
      </c>
      <c r="B534" s="89" t="s">
        <v>2560</v>
      </c>
      <c r="C534" s="32">
        <v>25817442</v>
      </c>
      <c r="D534" s="34" t="s">
        <v>57</v>
      </c>
      <c r="E534" s="96" t="s">
        <v>2571</v>
      </c>
      <c r="F534" s="96" t="s">
        <v>3159</v>
      </c>
      <c r="G534" s="90"/>
      <c r="H534" s="90"/>
      <c r="I534" s="90"/>
      <c r="J534" s="90"/>
      <c r="K534" s="90"/>
      <c r="L534" s="90" t="s">
        <v>89</v>
      </c>
      <c r="M534" s="35"/>
      <c r="N534" s="43">
        <v>30</v>
      </c>
      <c r="O534" s="91" t="s">
        <v>96</v>
      </c>
      <c r="P534" s="44"/>
      <c r="Q534" s="49"/>
      <c r="R534" s="92"/>
      <c r="S534" s="92"/>
      <c r="T534" s="50"/>
      <c r="U534" s="55">
        <v>192</v>
      </c>
      <c r="V534" s="93"/>
      <c r="W534" s="56">
        <v>704</v>
      </c>
      <c r="X534" s="61"/>
      <c r="Y534" s="74"/>
      <c r="Z534" s="74">
        <v>120</v>
      </c>
      <c r="AA534" s="74"/>
      <c r="AB534" s="74"/>
      <c r="AC534" s="74"/>
      <c r="AD534" s="74"/>
      <c r="AE534" s="74"/>
      <c r="AF534" s="74"/>
      <c r="AG534" s="74"/>
      <c r="AH534" s="74"/>
      <c r="AI534" s="74"/>
      <c r="AJ534" s="62"/>
      <c r="AK534" s="67" t="s">
        <v>3510</v>
      </c>
      <c r="AL534" s="94">
        <v>94</v>
      </c>
      <c r="AM534" s="94" t="s">
        <v>2562</v>
      </c>
      <c r="AN534" s="68"/>
      <c r="AO534" s="72"/>
      <c r="AP534" s="98" t="str" cm="1">
        <f t="array" aca="1" ref="AP534" ca="1">INDIRECT(ADDRESS(CELL("row", INDEX('Drugs properties'!$A:$A, MATCH($D534, 'Drugs properties'!$A:$A, 0), 0)), 2, 4, TRUE, "Drugs properties"))</f>
        <v>CN(C)C(=O)C(CCN1CCC(CC1)(C2=CC=C(C=C2)Cl)O)(C3=CC=CC=C3)C4=CC=CC=C4</v>
      </c>
      <c r="AQ534" s="98" cm="1">
        <f t="array" aca="1" ref="AQ534" ca="1">INDIRECT(ADDRESS(CELL("row", INDEX('Drugs properties'!$A:$A, MATCH($D534, 'Drugs properties'!$A:$A, 0), 0)), 3, 4, TRUE, "Drugs properties"))</f>
        <v>477.04</v>
      </c>
      <c r="AR534" s="98" cm="1">
        <f t="array" aca="1" ref="AR534" ca="1">INDIRECT(ADDRESS(CELL("row", INDEX('Drugs properties'!$A:$A, MATCH($D534, 'Drugs properties'!$A:$A, 0), 0)), 4, 4, TRUE, "Drugs properties"))</f>
        <v>43.78</v>
      </c>
      <c r="AS534" s="98" cm="1">
        <f t="array" aca="1" ref="AS534" ca="1">INDIRECT(ADDRESS(CELL("row", INDEX('Drugs properties'!$A:$A, MATCH($D534, 'Drugs properties'!$A:$A, 0), 0)), 5, 4, TRUE, "Drugs properties"))</f>
        <v>4.67</v>
      </c>
      <c r="AT534" s="98" cm="1">
        <f t="array" aca="1" ref="AT534" ca="1">INDIRECT(ADDRESS(CELL("row", INDEX('Drugs properties'!$A:$A, MATCH($D534, 'Drugs properties'!$A:$A, 0), 0)), 6, 4, TRUE, "Drugs properties"))</f>
        <v>3</v>
      </c>
      <c r="AU534" s="98" cm="1">
        <f t="array" aca="1" ref="AU534" ca="1">INDIRECT(ADDRESS(CELL("row", INDEX('Drugs properties'!$A:$A, MATCH($D534, 'Drugs properties'!$A:$A, 0), 0)), 7, 4, TRUE, "Drugs properties"))</f>
        <v>1</v>
      </c>
      <c r="AV534" s="98" cm="1">
        <f t="array" aca="1" ref="AV534" ca="1">INDIRECT(ADDRESS(CELL("row", INDEX('Drugs properties'!$A:$A, MATCH($D534, 'Drugs properties'!$A:$A, 0), 0)), 8, 4, TRUE, "Drugs properties"))</f>
        <v>8</v>
      </c>
      <c r="AW534" s="98" cm="1">
        <f t="array" aca="1" ref="AW534" ca="1">INDIRECT(ADDRESS(CELL("row", INDEX('Drugs properties'!$A:$A, MATCH($D534, 'Drugs properties'!$A:$A, 0), 0)), 9, 4, TRUE, "Drugs properties"))</f>
        <v>34</v>
      </c>
      <c r="AX534" s="105" cm="1">
        <f t="array" aca="1" ref="AX534" ca="1">INDIRECT(ADDRESS(CELL("row", INDEX('Drugs properties'!$A:$A, MATCH($D534, 'Drugs properties'!$A:$A, 0), 0)), 11, 4, TRUE, "Drugs properties"))</f>
        <v>18116</v>
      </c>
      <c r="AY534" s="102" cm="1">
        <f t="array" aca="1" ref="AY534" ca="1">INDIRECT(ADDRESS(CELL("row", INDEX('Drugs properties'!$A:$A, MATCH($D534, 'Drugs properties'!$A:$A, 0), 0)), 12, 4, TRUE, "Drugs properties"))</f>
        <v>1613</v>
      </c>
      <c r="AZ534" s="102" cm="1">
        <f t="array" aca="1" ref="AZ534" ca="1">INDIRECT(ADDRESS(CELL("row", INDEX('Drugs properties'!$A:$A, MATCH($D534, 'Drugs properties'!$A:$A, 0), 0)), 13, 4, TRUE, "Drugs properties"))</f>
        <v>280</v>
      </c>
      <c r="BA534" s="109" cm="1">
        <f t="array" aca="1" ref="BA534" ca="1">INDIRECT(ADDRESS(CELL("row", INDEX('Drugs properties'!$A:$A, MATCH($D534, 'Drugs properties'!$A:$A, 0), 0)), 14, 4, TRUE, "Drugs properties"))</f>
        <v>21</v>
      </c>
    </row>
    <row r="535" spans="1:53" s="1" customFormat="1" ht="90" x14ac:dyDescent="0.25">
      <c r="A535" s="15">
        <v>533</v>
      </c>
      <c r="B535" s="89" t="s">
        <v>2563</v>
      </c>
      <c r="C535" s="32">
        <v>28375418</v>
      </c>
      <c r="D535" s="34" t="s">
        <v>57</v>
      </c>
      <c r="E535" s="90" t="s">
        <v>2564</v>
      </c>
      <c r="F535" s="90" t="s">
        <v>3178</v>
      </c>
      <c r="G535" s="90"/>
      <c r="H535" s="90"/>
      <c r="I535" s="90"/>
      <c r="J535" s="90"/>
      <c r="K535" s="90"/>
      <c r="L535" s="90" t="s">
        <v>89</v>
      </c>
      <c r="M535" s="35"/>
      <c r="N535" s="43">
        <v>28</v>
      </c>
      <c r="O535" s="91" t="s">
        <v>96</v>
      </c>
      <c r="P535" s="44"/>
      <c r="Q535" s="49"/>
      <c r="R535" s="92"/>
      <c r="S535" s="92"/>
      <c r="T535" s="50"/>
      <c r="U535" s="55">
        <v>120</v>
      </c>
      <c r="V535" s="93"/>
      <c r="W535" s="56">
        <v>601</v>
      </c>
      <c r="X535" s="61"/>
      <c r="Y535" s="74"/>
      <c r="Z535" s="74"/>
      <c r="AA535" s="74"/>
      <c r="AB535" s="74"/>
      <c r="AC535" s="74"/>
      <c r="AD535" s="74"/>
      <c r="AE535" s="74"/>
      <c r="AF535" s="74"/>
      <c r="AG535" s="74"/>
      <c r="AH535" s="74"/>
      <c r="AI535" s="74"/>
      <c r="AJ535" s="62"/>
      <c r="AK535" s="67" t="s">
        <v>2565</v>
      </c>
      <c r="AL535" s="94"/>
      <c r="AM535" s="94"/>
      <c r="AN535" s="68"/>
      <c r="AO535" s="72" t="s">
        <v>3270</v>
      </c>
      <c r="AP535" s="100" t="str" cm="1">
        <f t="array" aca="1" ref="AP535" ca="1">INDIRECT(ADDRESS(CELL("row", INDEX('Drugs properties'!$A:$A, MATCH($D535, 'Drugs properties'!$A:$A, 0), 0)), 2, 4, TRUE, "Drugs properties"))</f>
        <v>CN(C)C(=O)C(CCN1CCC(CC1)(C2=CC=C(C=C2)Cl)O)(C3=CC=CC=C3)C4=CC=CC=C4</v>
      </c>
      <c r="AQ535" s="98" cm="1">
        <f t="array" aca="1" ref="AQ535" ca="1">INDIRECT(ADDRESS(CELL("row", INDEX('Drugs properties'!$A:$A, MATCH($D535, 'Drugs properties'!$A:$A, 0), 0)), 3, 4, TRUE, "Drugs properties"))</f>
        <v>477.04</v>
      </c>
      <c r="AR535" s="98" cm="1">
        <f t="array" aca="1" ref="AR535" ca="1">INDIRECT(ADDRESS(CELL("row", INDEX('Drugs properties'!$A:$A, MATCH($D535, 'Drugs properties'!$A:$A, 0), 0)), 4, 4, TRUE, "Drugs properties"))</f>
        <v>43.78</v>
      </c>
      <c r="AS535" s="98" cm="1">
        <f t="array" aca="1" ref="AS535" ca="1">INDIRECT(ADDRESS(CELL("row", INDEX('Drugs properties'!$A:$A, MATCH($D535, 'Drugs properties'!$A:$A, 0), 0)), 5, 4, TRUE, "Drugs properties"))</f>
        <v>4.67</v>
      </c>
      <c r="AT535" s="98" cm="1">
        <f t="array" aca="1" ref="AT535" ca="1">INDIRECT(ADDRESS(CELL("row", INDEX('Drugs properties'!$A:$A, MATCH($D535, 'Drugs properties'!$A:$A, 0), 0)), 6, 4, TRUE, "Drugs properties"))</f>
        <v>3</v>
      </c>
      <c r="AU535" s="98" cm="1">
        <f t="array" aca="1" ref="AU535" ca="1">INDIRECT(ADDRESS(CELL("row", INDEX('Drugs properties'!$A:$A, MATCH($D535, 'Drugs properties'!$A:$A, 0), 0)), 7, 4, TRUE, "Drugs properties"))</f>
        <v>1</v>
      </c>
      <c r="AV535" s="98" cm="1">
        <f t="array" aca="1" ref="AV535" ca="1">INDIRECT(ADDRESS(CELL("row", INDEX('Drugs properties'!$A:$A, MATCH($D535, 'Drugs properties'!$A:$A, 0), 0)), 8, 4, TRUE, "Drugs properties"))</f>
        <v>8</v>
      </c>
      <c r="AW535" s="98" cm="1">
        <f t="array" aca="1" ref="AW535" ca="1">INDIRECT(ADDRESS(CELL("row", INDEX('Drugs properties'!$A:$A, MATCH($D535, 'Drugs properties'!$A:$A, 0), 0)), 9, 4, TRUE, "Drugs properties"))</f>
        <v>34</v>
      </c>
      <c r="AX535" s="105" cm="1">
        <f t="array" aca="1" ref="AX535" ca="1">INDIRECT(ADDRESS(CELL("row", INDEX('Drugs properties'!$A:$A, MATCH($D535, 'Drugs properties'!$A:$A, 0), 0)), 11, 4, TRUE, "Drugs properties"))</f>
        <v>18116</v>
      </c>
      <c r="AY535" s="102" cm="1">
        <f t="array" aca="1" ref="AY535" ca="1">INDIRECT(ADDRESS(CELL("row", INDEX('Drugs properties'!$A:$A, MATCH($D535, 'Drugs properties'!$A:$A, 0), 0)), 12, 4, TRUE, "Drugs properties"))</f>
        <v>1613</v>
      </c>
      <c r="AZ535" s="102" cm="1">
        <f t="array" aca="1" ref="AZ535" ca="1">INDIRECT(ADDRESS(CELL("row", INDEX('Drugs properties'!$A:$A, MATCH($D535, 'Drugs properties'!$A:$A, 0), 0)), 13, 4, TRUE, "Drugs properties"))</f>
        <v>280</v>
      </c>
      <c r="BA535" s="109" cm="1">
        <f t="array" aca="1" ref="BA535" ca="1">INDIRECT(ADDRESS(CELL("row", INDEX('Drugs properties'!$A:$A, MATCH($D535, 'Drugs properties'!$A:$A, 0), 0)), 14, 4, TRUE, "Drugs properties"))</f>
        <v>21</v>
      </c>
    </row>
    <row r="536" spans="1:53" s="1" customFormat="1" ht="105" x14ac:dyDescent="0.25">
      <c r="A536" s="15">
        <v>534</v>
      </c>
      <c r="B536" s="89" t="s">
        <v>2566</v>
      </c>
      <c r="C536" s="32">
        <v>29180560</v>
      </c>
      <c r="D536" s="34" t="s">
        <v>57</v>
      </c>
      <c r="E536" s="90" t="s">
        <v>3271</v>
      </c>
      <c r="F536" s="90" t="s">
        <v>3272</v>
      </c>
      <c r="G536" s="90"/>
      <c r="H536" s="90"/>
      <c r="I536" s="90"/>
      <c r="J536" s="90"/>
      <c r="K536" s="90"/>
      <c r="L536" s="90" t="s">
        <v>89</v>
      </c>
      <c r="M536" s="35"/>
      <c r="N536" s="43">
        <v>20</v>
      </c>
      <c r="O536" s="91" t="s">
        <v>100</v>
      </c>
      <c r="P536" s="44" t="s">
        <v>2568</v>
      </c>
      <c r="Q536" s="49"/>
      <c r="R536" s="92"/>
      <c r="S536" s="92"/>
      <c r="T536" s="50"/>
      <c r="U536" s="55">
        <v>170</v>
      </c>
      <c r="V536" s="93"/>
      <c r="W536" s="56">
        <v>766</v>
      </c>
      <c r="X536" s="61"/>
      <c r="Y536" s="74"/>
      <c r="Z536" s="74"/>
      <c r="AA536" s="74"/>
      <c r="AB536" s="74"/>
      <c r="AC536" s="74"/>
      <c r="AD536" s="74"/>
      <c r="AE536" s="74"/>
      <c r="AF536" s="74"/>
      <c r="AG536" s="74"/>
      <c r="AH536" s="74"/>
      <c r="AI536" s="74"/>
      <c r="AJ536" s="62"/>
      <c r="AK536" s="67" t="s">
        <v>2567</v>
      </c>
      <c r="AL536" s="94"/>
      <c r="AM536" s="95" t="s">
        <v>2569</v>
      </c>
      <c r="AN536" s="68"/>
      <c r="AO536" s="72"/>
      <c r="AP536" s="98" t="str" cm="1">
        <f t="array" aca="1" ref="AP536" ca="1">INDIRECT(ADDRESS(CELL("row", INDEX('Drugs properties'!$A:$A, MATCH($D536, 'Drugs properties'!$A:$A, 0), 0)), 2, 4, TRUE, "Drugs properties"))</f>
        <v>CN(C)C(=O)C(CCN1CCC(CC1)(C2=CC=C(C=C2)Cl)O)(C3=CC=CC=C3)C4=CC=CC=C4</v>
      </c>
      <c r="AQ536" s="98" cm="1">
        <f t="array" aca="1" ref="AQ536" ca="1">INDIRECT(ADDRESS(CELL("row", INDEX('Drugs properties'!$A:$A, MATCH($D536, 'Drugs properties'!$A:$A, 0), 0)), 3, 4, TRUE, "Drugs properties"))</f>
        <v>477.04</v>
      </c>
      <c r="AR536" s="98" cm="1">
        <f t="array" aca="1" ref="AR536" ca="1">INDIRECT(ADDRESS(CELL("row", INDEX('Drugs properties'!$A:$A, MATCH($D536, 'Drugs properties'!$A:$A, 0), 0)), 4, 4, TRUE, "Drugs properties"))</f>
        <v>43.78</v>
      </c>
      <c r="AS536" s="98" cm="1">
        <f t="array" aca="1" ref="AS536" ca="1">INDIRECT(ADDRESS(CELL("row", INDEX('Drugs properties'!$A:$A, MATCH($D536, 'Drugs properties'!$A:$A, 0), 0)), 5, 4, TRUE, "Drugs properties"))</f>
        <v>4.67</v>
      </c>
      <c r="AT536" s="98" cm="1">
        <f t="array" aca="1" ref="AT536" ca="1">INDIRECT(ADDRESS(CELL("row", INDEX('Drugs properties'!$A:$A, MATCH($D536, 'Drugs properties'!$A:$A, 0), 0)), 6, 4, TRUE, "Drugs properties"))</f>
        <v>3</v>
      </c>
      <c r="AU536" s="98" cm="1">
        <f t="array" aca="1" ref="AU536" ca="1">INDIRECT(ADDRESS(CELL("row", INDEX('Drugs properties'!$A:$A, MATCH($D536, 'Drugs properties'!$A:$A, 0), 0)), 7, 4, TRUE, "Drugs properties"))</f>
        <v>1</v>
      </c>
      <c r="AV536" s="98" cm="1">
        <f t="array" aca="1" ref="AV536" ca="1">INDIRECT(ADDRESS(CELL("row", INDEX('Drugs properties'!$A:$A, MATCH($D536, 'Drugs properties'!$A:$A, 0), 0)), 8, 4, TRUE, "Drugs properties"))</f>
        <v>8</v>
      </c>
      <c r="AW536" s="98" cm="1">
        <f t="array" aca="1" ref="AW536" ca="1">INDIRECT(ADDRESS(CELL("row", INDEX('Drugs properties'!$A:$A, MATCH($D536, 'Drugs properties'!$A:$A, 0), 0)), 9, 4, TRUE, "Drugs properties"))</f>
        <v>34</v>
      </c>
      <c r="AX536" s="105" cm="1">
        <f t="array" aca="1" ref="AX536" ca="1">INDIRECT(ADDRESS(CELL("row", INDEX('Drugs properties'!$A:$A, MATCH($D536, 'Drugs properties'!$A:$A, 0), 0)), 11, 4, TRUE, "Drugs properties"))</f>
        <v>18116</v>
      </c>
      <c r="AY536" s="102" cm="1">
        <f t="array" aca="1" ref="AY536" ca="1">INDIRECT(ADDRESS(CELL("row", INDEX('Drugs properties'!$A:$A, MATCH($D536, 'Drugs properties'!$A:$A, 0), 0)), 12, 4, TRUE, "Drugs properties"))</f>
        <v>1613</v>
      </c>
      <c r="AZ536" s="102" cm="1">
        <f t="array" aca="1" ref="AZ536" ca="1">INDIRECT(ADDRESS(CELL("row", INDEX('Drugs properties'!$A:$A, MATCH($D536, 'Drugs properties'!$A:$A, 0), 0)), 13, 4, TRUE, "Drugs properties"))</f>
        <v>280</v>
      </c>
      <c r="BA536" s="109" cm="1">
        <f t="array" aca="1" ref="BA536" ca="1">INDIRECT(ADDRESS(CELL("row", INDEX('Drugs properties'!$A:$A, MATCH($D536, 'Drugs properties'!$A:$A, 0), 0)), 14, 4, TRUE, "Drugs properties"))</f>
        <v>21</v>
      </c>
    </row>
    <row r="537" spans="1:53" s="1" customFormat="1" ht="105" x14ac:dyDescent="0.25">
      <c r="A537" s="15">
        <v>535</v>
      </c>
      <c r="B537" s="89" t="s">
        <v>2570</v>
      </c>
      <c r="C537" s="32">
        <v>29455270</v>
      </c>
      <c r="D537" s="34" t="s">
        <v>57</v>
      </c>
      <c r="E537" s="96" t="s">
        <v>2572</v>
      </c>
      <c r="F537" s="96" t="s">
        <v>3273</v>
      </c>
      <c r="G537" s="90"/>
      <c r="H537" s="90" t="s">
        <v>347</v>
      </c>
      <c r="I537" s="90" t="s">
        <v>3274</v>
      </c>
      <c r="J537" s="90" t="s">
        <v>3178</v>
      </c>
      <c r="K537" s="90"/>
      <c r="L537" s="90" t="s">
        <v>89</v>
      </c>
      <c r="M537" s="35"/>
      <c r="N537" s="43">
        <v>32</v>
      </c>
      <c r="O537" s="91" t="s">
        <v>96</v>
      </c>
      <c r="P537" s="44" t="s">
        <v>2574</v>
      </c>
      <c r="Q537" s="49" t="s">
        <v>2575</v>
      </c>
      <c r="R537" s="92">
        <v>62</v>
      </c>
      <c r="S537" s="92"/>
      <c r="T537" s="50">
        <v>36.700000000000003</v>
      </c>
      <c r="U537" s="55">
        <v>158</v>
      </c>
      <c r="V537" s="93"/>
      <c r="W537" s="56">
        <v>597</v>
      </c>
      <c r="X537" s="61"/>
      <c r="Y537" s="74"/>
      <c r="Z537" s="74"/>
      <c r="AA537" s="74"/>
      <c r="AB537" s="74"/>
      <c r="AC537" s="74"/>
      <c r="AD537" s="74"/>
      <c r="AE537" s="74"/>
      <c r="AF537" s="74"/>
      <c r="AG537" s="74"/>
      <c r="AH537" s="74"/>
      <c r="AI537" s="74"/>
      <c r="AJ537" s="62"/>
      <c r="AK537" s="67" t="s">
        <v>2573</v>
      </c>
      <c r="AL537" s="94"/>
      <c r="AM537" s="94"/>
      <c r="AN537" s="68"/>
      <c r="AO537" s="72"/>
      <c r="AP537" s="98" t="str" cm="1">
        <f t="array" aca="1" ref="AP537" ca="1">INDIRECT(ADDRESS(CELL("row", INDEX('Drugs properties'!$A:$A, MATCH($D537, 'Drugs properties'!$A:$A, 0), 0)), 2, 4, TRUE, "Drugs properties"))</f>
        <v>CN(C)C(=O)C(CCN1CCC(CC1)(C2=CC=C(C=C2)Cl)O)(C3=CC=CC=C3)C4=CC=CC=C4</v>
      </c>
      <c r="AQ537" s="98" cm="1">
        <f t="array" aca="1" ref="AQ537" ca="1">INDIRECT(ADDRESS(CELL("row", INDEX('Drugs properties'!$A:$A, MATCH($D537, 'Drugs properties'!$A:$A, 0), 0)), 3, 4, TRUE, "Drugs properties"))</f>
        <v>477.04</v>
      </c>
      <c r="AR537" s="98" cm="1">
        <f t="array" aca="1" ref="AR537" ca="1">INDIRECT(ADDRESS(CELL("row", INDEX('Drugs properties'!$A:$A, MATCH($D537, 'Drugs properties'!$A:$A, 0), 0)), 4, 4, TRUE, "Drugs properties"))</f>
        <v>43.78</v>
      </c>
      <c r="AS537" s="98" cm="1">
        <f t="array" aca="1" ref="AS537" ca="1">INDIRECT(ADDRESS(CELL("row", INDEX('Drugs properties'!$A:$A, MATCH($D537, 'Drugs properties'!$A:$A, 0), 0)), 5, 4, TRUE, "Drugs properties"))</f>
        <v>4.67</v>
      </c>
      <c r="AT537" s="98" cm="1">
        <f t="array" aca="1" ref="AT537" ca="1">INDIRECT(ADDRESS(CELL("row", INDEX('Drugs properties'!$A:$A, MATCH($D537, 'Drugs properties'!$A:$A, 0), 0)), 6, 4, TRUE, "Drugs properties"))</f>
        <v>3</v>
      </c>
      <c r="AU537" s="98" cm="1">
        <f t="array" aca="1" ref="AU537" ca="1">INDIRECT(ADDRESS(CELL("row", INDEX('Drugs properties'!$A:$A, MATCH($D537, 'Drugs properties'!$A:$A, 0), 0)), 7, 4, TRUE, "Drugs properties"))</f>
        <v>1</v>
      </c>
      <c r="AV537" s="98" cm="1">
        <f t="array" aca="1" ref="AV537" ca="1">INDIRECT(ADDRESS(CELL("row", INDEX('Drugs properties'!$A:$A, MATCH($D537, 'Drugs properties'!$A:$A, 0), 0)), 8, 4, TRUE, "Drugs properties"))</f>
        <v>8</v>
      </c>
      <c r="AW537" s="98" cm="1">
        <f t="array" aca="1" ref="AW537" ca="1">INDIRECT(ADDRESS(CELL("row", INDEX('Drugs properties'!$A:$A, MATCH($D537, 'Drugs properties'!$A:$A, 0), 0)), 9, 4, TRUE, "Drugs properties"))</f>
        <v>34</v>
      </c>
      <c r="AX537" s="105" cm="1">
        <f t="array" aca="1" ref="AX537" ca="1">INDIRECT(ADDRESS(CELL("row", INDEX('Drugs properties'!$A:$A, MATCH($D537, 'Drugs properties'!$A:$A, 0), 0)), 11, 4, TRUE, "Drugs properties"))</f>
        <v>18116</v>
      </c>
      <c r="AY537" s="102" cm="1">
        <f t="array" aca="1" ref="AY537" ca="1">INDIRECT(ADDRESS(CELL("row", INDEX('Drugs properties'!$A:$A, MATCH($D537, 'Drugs properties'!$A:$A, 0), 0)), 12, 4, TRUE, "Drugs properties"))</f>
        <v>1613</v>
      </c>
      <c r="AZ537" s="102" cm="1">
        <f t="array" aca="1" ref="AZ537" ca="1">INDIRECT(ADDRESS(CELL("row", INDEX('Drugs properties'!$A:$A, MATCH($D537, 'Drugs properties'!$A:$A, 0), 0)), 13, 4, TRUE, "Drugs properties"))</f>
        <v>280</v>
      </c>
      <c r="BA537" s="109" cm="1">
        <f t="array" aca="1" ref="BA537" ca="1">INDIRECT(ADDRESS(CELL("row", INDEX('Drugs properties'!$A:$A, MATCH($D537, 'Drugs properties'!$A:$A, 0), 0)), 14, 4, TRUE, "Drugs properties"))</f>
        <v>21</v>
      </c>
    </row>
    <row r="538" spans="1:53" s="1" customFormat="1" ht="60" x14ac:dyDescent="0.25">
      <c r="A538" s="15">
        <v>536</v>
      </c>
      <c r="B538" s="89" t="s">
        <v>2576</v>
      </c>
      <c r="C538" s="32">
        <v>12820821</v>
      </c>
      <c r="D538" s="34" t="s">
        <v>59</v>
      </c>
      <c r="E538" s="90">
        <v>1000</v>
      </c>
      <c r="F538" s="90"/>
      <c r="G538" s="90"/>
      <c r="H538" s="90" t="s">
        <v>324</v>
      </c>
      <c r="I538" s="90"/>
      <c r="J538" s="90"/>
      <c r="K538" s="90"/>
      <c r="L538" s="90"/>
      <c r="M538" s="35"/>
      <c r="N538" s="43">
        <v>50</v>
      </c>
      <c r="O538" s="91" t="s">
        <v>96</v>
      </c>
      <c r="P538" s="44"/>
      <c r="Q538" s="49"/>
      <c r="R538" s="92"/>
      <c r="S538" s="92"/>
      <c r="T538" s="50"/>
      <c r="U538" s="55"/>
      <c r="V538" s="93"/>
      <c r="W538" s="56">
        <v>600</v>
      </c>
      <c r="X538" s="61"/>
      <c r="Y538" s="74"/>
      <c r="Z538" s="74"/>
      <c r="AA538" s="74"/>
      <c r="AB538" s="74"/>
      <c r="AC538" s="74">
        <v>4.0999999999999996</v>
      </c>
      <c r="AD538" s="74"/>
      <c r="AE538" s="74"/>
      <c r="AF538" s="74"/>
      <c r="AG538" s="74"/>
      <c r="AH538" s="74"/>
      <c r="AI538" s="74"/>
      <c r="AJ538" s="62"/>
      <c r="AK538" s="67"/>
      <c r="AL538" s="94"/>
      <c r="AM538" s="94"/>
      <c r="AN538" s="68"/>
      <c r="AO538" s="72"/>
      <c r="AP538" s="98" t="str" cm="1">
        <f t="array" aca="1" ref="AP538" ca="1">INDIRECT(ADDRESS(CELL("row", INDEX('Drugs properties'!$A:$A, MATCH($D538, 'Drugs properties'!$A:$A, 0), 0)), 2, 4, TRUE, "Drugs properties"))</f>
        <v>CCC(=O)C(CC(C)N(C)C)(C1=CC=CC=C1)C2=CC=CC=C2</v>
      </c>
      <c r="AQ538" s="98" cm="1">
        <f t="array" aca="1" ref="AQ538" ca="1">INDIRECT(ADDRESS(CELL("row", INDEX('Drugs properties'!$A:$A, MATCH($D538, 'Drugs properties'!$A:$A, 0), 0)), 3, 4, TRUE, "Drugs properties"))</f>
        <v>309.45</v>
      </c>
      <c r="AR538" s="98" cm="1">
        <f t="array" aca="1" ref="AR538" ca="1">INDIRECT(ADDRESS(CELL("row", INDEX('Drugs properties'!$A:$A, MATCH($D538, 'Drugs properties'!$A:$A, 0), 0)), 4, 4, TRUE, "Drugs properties"))</f>
        <v>20.309999999999999</v>
      </c>
      <c r="AS538" s="98" cm="1">
        <f t="array" aca="1" ref="AS538" ca="1">INDIRECT(ADDRESS(CELL("row", INDEX('Drugs properties'!$A:$A, MATCH($D538, 'Drugs properties'!$A:$A, 0), 0)), 5, 4, TRUE, "Drugs properties"))</f>
        <v>4.0599999999999996</v>
      </c>
      <c r="AT538" s="98" cm="1">
        <f t="array" aca="1" ref="AT538" ca="1">INDIRECT(ADDRESS(CELL("row", INDEX('Drugs properties'!$A:$A, MATCH($D538, 'Drugs properties'!$A:$A, 0), 0)), 6, 4, TRUE, "Drugs properties"))</f>
        <v>2</v>
      </c>
      <c r="AU538" s="98" cm="1">
        <f t="array" aca="1" ref="AU538" ca="1">INDIRECT(ADDRESS(CELL("row", INDEX('Drugs properties'!$A:$A, MATCH($D538, 'Drugs properties'!$A:$A, 0), 0)), 7, 4, TRUE, "Drugs properties"))</f>
        <v>0</v>
      </c>
      <c r="AV538" s="98" cm="1">
        <f t="array" aca="1" ref="AV538" ca="1">INDIRECT(ADDRESS(CELL("row", INDEX('Drugs properties'!$A:$A, MATCH($D538, 'Drugs properties'!$A:$A, 0), 0)), 8, 4, TRUE, "Drugs properties"))</f>
        <v>7</v>
      </c>
      <c r="AW538" s="98" cm="1">
        <f t="array" aca="1" ref="AW538" ca="1">INDIRECT(ADDRESS(CELL("row", INDEX('Drugs properties'!$A:$A, MATCH($D538, 'Drugs properties'!$A:$A, 0), 0)), 9, 4, TRUE, "Drugs properties"))</f>
        <v>23</v>
      </c>
      <c r="AX538" s="105" cm="1">
        <f t="array" aca="1" ref="AX538" ca="1">INDIRECT(ADDRESS(CELL("row", INDEX('Drugs properties'!$A:$A, MATCH($D538, 'Drugs properties'!$A:$A, 0), 0)), 11, 4, TRUE, "Drugs properties"))</f>
        <v>15227</v>
      </c>
      <c r="AY538" s="102" cm="1">
        <f t="array" aca="1" ref="AY538" ca="1">INDIRECT(ADDRESS(CELL("row", INDEX('Drugs properties'!$A:$A, MATCH($D538, 'Drugs properties'!$A:$A, 0), 0)), 12, 4, TRUE, "Drugs properties"))</f>
        <v>2229</v>
      </c>
      <c r="AZ538" s="102" cm="1">
        <f t="array" aca="1" ref="AZ538" ca="1">INDIRECT(ADDRESS(CELL("row", INDEX('Drugs properties'!$A:$A, MATCH($D538, 'Drugs properties'!$A:$A, 0), 0)), 13, 4, TRUE, "Drugs properties"))</f>
        <v>251</v>
      </c>
      <c r="BA538" s="109" cm="1">
        <f t="array" aca="1" ref="BA538" ca="1">INDIRECT(ADDRESS(CELL("row", INDEX('Drugs properties'!$A:$A, MATCH($D538, 'Drugs properties'!$A:$A, 0), 0)), 14, 4, TRUE, "Drugs properties"))</f>
        <v>10</v>
      </c>
    </row>
    <row r="539" spans="1:53" s="1" customFormat="1" ht="60" x14ac:dyDescent="0.25">
      <c r="A539" s="15">
        <v>537</v>
      </c>
      <c r="B539" s="89" t="s">
        <v>2576</v>
      </c>
      <c r="C539" s="32">
        <v>12820821</v>
      </c>
      <c r="D539" s="34" t="s">
        <v>59</v>
      </c>
      <c r="E539" s="90">
        <v>550</v>
      </c>
      <c r="F539" s="90"/>
      <c r="G539" s="90"/>
      <c r="H539" s="90"/>
      <c r="I539" s="90"/>
      <c r="J539" s="90"/>
      <c r="K539" s="90"/>
      <c r="L539" s="90"/>
      <c r="M539" s="35"/>
      <c r="N539" s="43">
        <v>52</v>
      </c>
      <c r="O539" s="91" t="s">
        <v>96</v>
      </c>
      <c r="P539" s="44"/>
      <c r="Q539" s="49"/>
      <c r="R539" s="92"/>
      <c r="S539" s="92"/>
      <c r="T539" s="50"/>
      <c r="U539" s="55"/>
      <c r="V539" s="93"/>
      <c r="W539" s="56">
        <v>625</v>
      </c>
      <c r="X539" s="61"/>
      <c r="Y539" s="74"/>
      <c r="Z539" s="74"/>
      <c r="AA539" s="74"/>
      <c r="AB539" s="74"/>
      <c r="AC539" s="74">
        <v>4.5999999999999996</v>
      </c>
      <c r="AD539" s="74"/>
      <c r="AE539" s="74"/>
      <c r="AF539" s="74"/>
      <c r="AG539" s="74"/>
      <c r="AH539" s="74"/>
      <c r="AI539" s="74"/>
      <c r="AJ539" s="62"/>
      <c r="AK539" s="67"/>
      <c r="AL539" s="94"/>
      <c r="AM539" s="94"/>
      <c r="AN539" s="68"/>
      <c r="AO539" s="72"/>
      <c r="AP539" s="98" t="str" cm="1">
        <f t="array" aca="1" ref="AP539" ca="1">INDIRECT(ADDRESS(CELL("row", INDEX('Drugs properties'!$A:$A, MATCH($D539, 'Drugs properties'!$A:$A, 0), 0)), 2, 4, TRUE, "Drugs properties"))</f>
        <v>CCC(=O)C(CC(C)N(C)C)(C1=CC=CC=C1)C2=CC=CC=C2</v>
      </c>
      <c r="AQ539" s="98" cm="1">
        <f t="array" aca="1" ref="AQ539" ca="1">INDIRECT(ADDRESS(CELL("row", INDEX('Drugs properties'!$A:$A, MATCH($D539, 'Drugs properties'!$A:$A, 0), 0)), 3, 4, TRUE, "Drugs properties"))</f>
        <v>309.45</v>
      </c>
      <c r="AR539" s="98" cm="1">
        <f t="array" aca="1" ref="AR539" ca="1">INDIRECT(ADDRESS(CELL("row", INDEX('Drugs properties'!$A:$A, MATCH($D539, 'Drugs properties'!$A:$A, 0), 0)), 4, 4, TRUE, "Drugs properties"))</f>
        <v>20.309999999999999</v>
      </c>
      <c r="AS539" s="98" cm="1">
        <f t="array" aca="1" ref="AS539" ca="1">INDIRECT(ADDRESS(CELL("row", INDEX('Drugs properties'!$A:$A, MATCH($D539, 'Drugs properties'!$A:$A, 0), 0)), 5, 4, TRUE, "Drugs properties"))</f>
        <v>4.0599999999999996</v>
      </c>
      <c r="AT539" s="98" cm="1">
        <f t="array" aca="1" ref="AT539" ca="1">INDIRECT(ADDRESS(CELL("row", INDEX('Drugs properties'!$A:$A, MATCH($D539, 'Drugs properties'!$A:$A, 0), 0)), 6, 4, TRUE, "Drugs properties"))</f>
        <v>2</v>
      </c>
      <c r="AU539" s="98" cm="1">
        <f t="array" aca="1" ref="AU539" ca="1">INDIRECT(ADDRESS(CELL("row", INDEX('Drugs properties'!$A:$A, MATCH($D539, 'Drugs properties'!$A:$A, 0), 0)), 7, 4, TRUE, "Drugs properties"))</f>
        <v>0</v>
      </c>
      <c r="AV539" s="98" cm="1">
        <f t="array" aca="1" ref="AV539" ca="1">INDIRECT(ADDRESS(CELL("row", INDEX('Drugs properties'!$A:$A, MATCH($D539, 'Drugs properties'!$A:$A, 0), 0)), 8, 4, TRUE, "Drugs properties"))</f>
        <v>7</v>
      </c>
      <c r="AW539" s="98" cm="1">
        <f t="array" aca="1" ref="AW539" ca="1">INDIRECT(ADDRESS(CELL("row", INDEX('Drugs properties'!$A:$A, MATCH($D539, 'Drugs properties'!$A:$A, 0), 0)), 9, 4, TRUE, "Drugs properties"))</f>
        <v>23</v>
      </c>
      <c r="AX539" s="105" cm="1">
        <f t="array" aca="1" ref="AX539" ca="1">INDIRECT(ADDRESS(CELL("row", INDEX('Drugs properties'!$A:$A, MATCH($D539, 'Drugs properties'!$A:$A, 0), 0)), 11, 4, TRUE, "Drugs properties"))</f>
        <v>15227</v>
      </c>
      <c r="AY539" s="102" cm="1">
        <f t="array" aca="1" ref="AY539" ca="1">INDIRECT(ADDRESS(CELL("row", INDEX('Drugs properties'!$A:$A, MATCH($D539, 'Drugs properties'!$A:$A, 0), 0)), 12, 4, TRUE, "Drugs properties"))</f>
        <v>2229</v>
      </c>
      <c r="AZ539" s="102" cm="1">
        <f t="array" aca="1" ref="AZ539" ca="1">INDIRECT(ADDRESS(CELL("row", INDEX('Drugs properties'!$A:$A, MATCH($D539, 'Drugs properties'!$A:$A, 0), 0)), 13, 4, TRUE, "Drugs properties"))</f>
        <v>251</v>
      </c>
      <c r="BA539" s="109" cm="1">
        <f t="array" aca="1" ref="BA539" ca="1">INDIRECT(ADDRESS(CELL("row", INDEX('Drugs properties'!$A:$A, MATCH($D539, 'Drugs properties'!$A:$A, 0), 0)), 14, 4, TRUE, "Drugs properties"))</f>
        <v>10</v>
      </c>
    </row>
    <row r="540" spans="1:53" s="1" customFormat="1" ht="60" x14ac:dyDescent="0.25">
      <c r="A540" s="15">
        <v>538</v>
      </c>
      <c r="B540" s="89" t="s">
        <v>2576</v>
      </c>
      <c r="C540" s="32">
        <v>12820821</v>
      </c>
      <c r="D540" s="34" t="s">
        <v>59</v>
      </c>
      <c r="E540" s="90">
        <v>97</v>
      </c>
      <c r="F540" s="90"/>
      <c r="G540" s="90"/>
      <c r="H540" s="90"/>
      <c r="I540" s="90"/>
      <c r="J540" s="90"/>
      <c r="K540" s="90"/>
      <c r="L540" s="90"/>
      <c r="M540" s="35"/>
      <c r="N540" s="43">
        <v>60</v>
      </c>
      <c r="O540" s="91" t="s">
        <v>96</v>
      </c>
      <c r="P540" s="44"/>
      <c r="Q540" s="49"/>
      <c r="R540" s="92"/>
      <c r="S540" s="92"/>
      <c r="T540" s="50"/>
      <c r="U540" s="55"/>
      <c r="V540" s="93"/>
      <c r="W540" s="56">
        <v>560</v>
      </c>
      <c r="X540" s="61"/>
      <c r="Y540" s="74"/>
      <c r="Z540" s="74"/>
      <c r="AA540" s="74"/>
      <c r="AB540" s="74"/>
      <c r="AC540" s="74">
        <v>4.3</v>
      </c>
      <c r="AD540" s="74"/>
      <c r="AE540" s="74"/>
      <c r="AF540" s="74"/>
      <c r="AG540" s="74"/>
      <c r="AH540" s="74"/>
      <c r="AI540" s="74"/>
      <c r="AJ540" s="62"/>
      <c r="AK540" s="67"/>
      <c r="AL540" s="94"/>
      <c r="AM540" s="94"/>
      <c r="AN540" s="68"/>
      <c r="AO540" s="72"/>
      <c r="AP540" s="98" t="str" cm="1">
        <f t="array" aca="1" ref="AP540" ca="1">INDIRECT(ADDRESS(CELL("row", INDEX('Drugs properties'!$A:$A, MATCH($D540, 'Drugs properties'!$A:$A, 0), 0)), 2, 4, TRUE, "Drugs properties"))</f>
        <v>CCC(=O)C(CC(C)N(C)C)(C1=CC=CC=C1)C2=CC=CC=C2</v>
      </c>
      <c r="AQ540" s="98" cm="1">
        <f t="array" aca="1" ref="AQ540" ca="1">INDIRECT(ADDRESS(CELL("row", INDEX('Drugs properties'!$A:$A, MATCH($D540, 'Drugs properties'!$A:$A, 0), 0)), 3, 4, TRUE, "Drugs properties"))</f>
        <v>309.45</v>
      </c>
      <c r="AR540" s="98" cm="1">
        <f t="array" aca="1" ref="AR540" ca="1">INDIRECT(ADDRESS(CELL("row", INDEX('Drugs properties'!$A:$A, MATCH($D540, 'Drugs properties'!$A:$A, 0), 0)), 4, 4, TRUE, "Drugs properties"))</f>
        <v>20.309999999999999</v>
      </c>
      <c r="AS540" s="98" cm="1">
        <f t="array" aca="1" ref="AS540" ca="1">INDIRECT(ADDRESS(CELL("row", INDEX('Drugs properties'!$A:$A, MATCH($D540, 'Drugs properties'!$A:$A, 0), 0)), 5, 4, TRUE, "Drugs properties"))</f>
        <v>4.0599999999999996</v>
      </c>
      <c r="AT540" s="98" cm="1">
        <f t="array" aca="1" ref="AT540" ca="1">INDIRECT(ADDRESS(CELL("row", INDEX('Drugs properties'!$A:$A, MATCH($D540, 'Drugs properties'!$A:$A, 0), 0)), 6, 4, TRUE, "Drugs properties"))</f>
        <v>2</v>
      </c>
      <c r="AU540" s="98" cm="1">
        <f t="array" aca="1" ref="AU540" ca="1">INDIRECT(ADDRESS(CELL("row", INDEX('Drugs properties'!$A:$A, MATCH($D540, 'Drugs properties'!$A:$A, 0), 0)), 7, 4, TRUE, "Drugs properties"))</f>
        <v>0</v>
      </c>
      <c r="AV540" s="98" cm="1">
        <f t="array" aca="1" ref="AV540" ca="1">INDIRECT(ADDRESS(CELL("row", INDEX('Drugs properties'!$A:$A, MATCH($D540, 'Drugs properties'!$A:$A, 0), 0)), 8, 4, TRUE, "Drugs properties"))</f>
        <v>7</v>
      </c>
      <c r="AW540" s="98" cm="1">
        <f t="array" aca="1" ref="AW540" ca="1">INDIRECT(ADDRESS(CELL("row", INDEX('Drugs properties'!$A:$A, MATCH($D540, 'Drugs properties'!$A:$A, 0), 0)), 9, 4, TRUE, "Drugs properties"))</f>
        <v>23</v>
      </c>
      <c r="AX540" s="105" cm="1">
        <f t="array" aca="1" ref="AX540" ca="1">INDIRECT(ADDRESS(CELL("row", INDEX('Drugs properties'!$A:$A, MATCH($D540, 'Drugs properties'!$A:$A, 0), 0)), 11, 4, TRUE, "Drugs properties"))</f>
        <v>15227</v>
      </c>
      <c r="AY540" s="102" cm="1">
        <f t="array" aca="1" ref="AY540" ca="1">INDIRECT(ADDRESS(CELL("row", INDEX('Drugs properties'!$A:$A, MATCH($D540, 'Drugs properties'!$A:$A, 0), 0)), 12, 4, TRUE, "Drugs properties"))</f>
        <v>2229</v>
      </c>
      <c r="AZ540" s="102" cm="1">
        <f t="array" aca="1" ref="AZ540" ca="1">INDIRECT(ADDRESS(CELL("row", INDEX('Drugs properties'!$A:$A, MATCH($D540, 'Drugs properties'!$A:$A, 0), 0)), 13, 4, TRUE, "Drugs properties"))</f>
        <v>251</v>
      </c>
      <c r="BA540" s="109" cm="1">
        <f t="array" aca="1" ref="BA540" ca="1">INDIRECT(ADDRESS(CELL("row", INDEX('Drugs properties'!$A:$A, MATCH($D540, 'Drugs properties'!$A:$A, 0), 0)), 14, 4, TRUE, "Drugs properties"))</f>
        <v>10</v>
      </c>
    </row>
    <row r="541" spans="1:53" s="1" customFormat="1" ht="60" x14ac:dyDescent="0.25">
      <c r="A541" s="15">
        <v>539</v>
      </c>
      <c r="B541" s="89" t="s">
        <v>2576</v>
      </c>
      <c r="C541" s="32">
        <v>12820821</v>
      </c>
      <c r="D541" s="34" t="s">
        <v>59</v>
      </c>
      <c r="E541" s="90">
        <v>90</v>
      </c>
      <c r="F541" s="90"/>
      <c r="G541" s="90"/>
      <c r="H541" s="90" t="s">
        <v>1757</v>
      </c>
      <c r="I541" s="90"/>
      <c r="J541" s="90"/>
      <c r="K541" s="90"/>
      <c r="L541" s="90"/>
      <c r="M541" s="35"/>
      <c r="N541" s="43">
        <v>51</v>
      </c>
      <c r="O541" s="91" t="s">
        <v>100</v>
      </c>
      <c r="P541" s="44"/>
      <c r="Q541" s="49"/>
      <c r="R541" s="92"/>
      <c r="S541" s="92"/>
      <c r="T541" s="50"/>
      <c r="U541" s="55"/>
      <c r="V541" s="93"/>
      <c r="W541" s="56">
        <v>585</v>
      </c>
      <c r="X541" s="61"/>
      <c r="Y541" s="74"/>
      <c r="Z541" s="74"/>
      <c r="AA541" s="74"/>
      <c r="AB541" s="74"/>
      <c r="AC541" s="74">
        <v>3.2</v>
      </c>
      <c r="AD541" s="74"/>
      <c r="AE541" s="74"/>
      <c r="AF541" s="74"/>
      <c r="AG541" s="74"/>
      <c r="AH541" s="74"/>
      <c r="AI541" s="74"/>
      <c r="AJ541" s="62"/>
      <c r="AK541" s="67"/>
      <c r="AL541" s="94"/>
      <c r="AM541" s="94"/>
      <c r="AN541" s="68"/>
      <c r="AO541" s="72"/>
      <c r="AP541" s="98" t="str" cm="1">
        <f t="array" aca="1" ref="AP541" ca="1">INDIRECT(ADDRESS(CELL("row", INDEX('Drugs properties'!$A:$A, MATCH($D541, 'Drugs properties'!$A:$A, 0), 0)), 2, 4, TRUE, "Drugs properties"))</f>
        <v>CCC(=O)C(CC(C)N(C)C)(C1=CC=CC=C1)C2=CC=CC=C2</v>
      </c>
      <c r="AQ541" s="98" cm="1">
        <f t="array" aca="1" ref="AQ541" ca="1">INDIRECT(ADDRESS(CELL("row", INDEX('Drugs properties'!$A:$A, MATCH($D541, 'Drugs properties'!$A:$A, 0), 0)), 3, 4, TRUE, "Drugs properties"))</f>
        <v>309.45</v>
      </c>
      <c r="AR541" s="98" cm="1">
        <f t="array" aca="1" ref="AR541" ca="1">INDIRECT(ADDRESS(CELL("row", INDEX('Drugs properties'!$A:$A, MATCH($D541, 'Drugs properties'!$A:$A, 0), 0)), 4, 4, TRUE, "Drugs properties"))</f>
        <v>20.309999999999999</v>
      </c>
      <c r="AS541" s="98" cm="1">
        <f t="array" aca="1" ref="AS541" ca="1">INDIRECT(ADDRESS(CELL("row", INDEX('Drugs properties'!$A:$A, MATCH($D541, 'Drugs properties'!$A:$A, 0), 0)), 5, 4, TRUE, "Drugs properties"))</f>
        <v>4.0599999999999996</v>
      </c>
      <c r="AT541" s="98" cm="1">
        <f t="array" aca="1" ref="AT541" ca="1">INDIRECT(ADDRESS(CELL("row", INDEX('Drugs properties'!$A:$A, MATCH($D541, 'Drugs properties'!$A:$A, 0), 0)), 6, 4, TRUE, "Drugs properties"))</f>
        <v>2</v>
      </c>
      <c r="AU541" s="98" cm="1">
        <f t="array" aca="1" ref="AU541" ca="1">INDIRECT(ADDRESS(CELL("row", INDEX('Drugs properties'!$A:$A, MATCH($D541, 'Drugs properties'!$A:$A, 0), 0)), 7, 4, TRUE, "Drugs properties"))</f>
        <v>0</v>
      </c>
      <c r="AV541" s="98" cm="1">
        <f t="array" aca="1" ref="AV541" ca="1">INDIRECT(ADDRESS(CELL("row", INDEX('Drugs properties'!$A:$A, MATCH($D541, 'Drugs properties'!$A:$A, 0), 0)), 8, 4, TRUE, "Drugs properties"))</f>
        <v>7</v>
      </c>
      <c r="AW541" s="98" cm="1">
        <f t="array" aca="1" ref="AW541" ca="1">INDIRECT(ADDRESS(CELL("row", INDEX('Drugs properties'!$A:$A, MATCH($D541, 'Drugs properties'!$A:$A, 0), 0)), 9, 4, TRUE, "Drugs properties"))</f>
        <v>23</v>
      </c>
      <c r="AX541" s="105" cm="1">
        <f t="array" aca="1" ref="AX541" ca="1">INDIRECT(ADDRESS(CELL("row", INDEX('Drugs properties'!$A:$A, MATCH($D541, 'Drugs properties'!$A:$A, 0), 0)), 11, 4, TRUE, "Drugs properties"))</f>
        <v>15227</v>
      </c>
      <c r="AY541" s="102" cm="1">
        <f t="array" aca="1" ref="AY541" ca="1">INDIRECT(ADDRESS(CELL("row", INDEX('Drugs properties'!$A:$A, MATCH($D541, 'Drugs properties'!$A:$A, 0), 0)), 12, 4, TRUE, "Drugs properties"))</f>
        <v>2229</v>
      </c>
      <c r="AZ541" s="102" cm="1">
        <f t="array" aca="1" ref="AZ541" ca="1">INDIRECT(ADDRESS(CELL("row", INDEX('Drugs properties'!$A:$A, MATCH($D541, 'Drugs properties'!$A:$A, 0), 0)), 13, 4, TRUE, "Drugs properties"))</f>
        <v>251</v>
      </c>
      <c r="BA541" s="109" cm="1">
        <f t="array" aca="1" ref="BA541" ca="1">INDIRECT(ADDRESS(CELL("row", INDEX('Drugs properties'!$A:$A, MATCH($D541, 'Drugs properties'!$A:$A, 0), 0)), 14, 4, TRUE, "Drugs properties"))</f>
        <v>10</v>
      </c>
    </row>
    <row r="542" spans="1:53" s="1" customFormat="1" ht="60" x14ac:dyDescent="0.25">
      <c r="A542" s="15">
        <v>540</v>
      </c>
      <c r="B542" s="89" t="s">
        <v>2576</v>
      </c>
      <c r="C542" s="32">
        <v>12820821</v>
      </c>
      <c r="D542" s="34" t="s">
        <v>59</v>
      </c>
      <c r="E542" s="90">
        <v>85</v>
      </c>
      <c r="F542" s="90"/>
      <c r="G542" s="90"/>
      <c r="H542" s="90"/>
      <c r="I542" s="90"/>
      <c r="J542" s="90"/>
      <c r="K542" s="90"/>
      <c r="L542" s="90"/>
      <c r="M542" s="35" t="s">
        <v>89</v>
      </c>
      <c r="N542" s="43">
        <v>45</v>
      </c>
      <c r="O542" s="91" t="s">
        <v>100</v>
      </c>
      <c r="P542" s="44"/>
      <c r="Q542" s="49"/>
      <c r="R542" s="92"/>
      <c r="S542" s="92"/>
      <c r="T542" s="50"/>
      <c r="U542" s="55"/>
      <c r="V542" s="93"/>
      <c r="W542" s="56">
        <v>590</v>
      </c>
      <c r="X542" s="61"/>
      <c r="Y542" s="74"/>
      <c r="Z542" s="74"/>
      <c r="AA542" s="74"/>
      <c r="AB542" s="74"/>
      <c r="AC542" s="74">
        <v>4.0999999999999996</v>
      </c>
      <c r="AD542" s="74"/>
      <c r="AE542" s="74"/>
      <c r="AF542" s="74"/>
      <c r="AG542" s="74"/>
      <c r="AH542" s="74"/>
      <c r="AI542" s="74"/>
      <c r="AJ542" s="62"/>
      <c r="AK542" s="67"/>
      <c r="AL542" s="94"/>
      <c r="AM542" s="94"/>
      <c r="AN542" s="68"/>
      <c r="AO542" s="72"/>
      <c r="AP542" s="98" t="str" cm="1">
        <f t="array" aca="1" ref="AP542" ca="1">INDIRECT(ADDRESS(CELL("row", INDEX('Drugs properties'!$A:$A, MATCH($D542, 'Drugs properties'!$A:$A, 0), 0)), 2, 4, TRUE, "Drugs properties"))</f>
        <v>CCC(=O)C(CC(C)N(C)C)(C1=CC=CC=C1)C2=CC=CC=C2</v>
      </c>
      <c r="AQ542" s="98" cm="1">
        <f t="array" aca="1" ref="AQ542" ca="1">INDIRECT(ADDRESS(CELL("row", INDEX('Drugs properties'!$A:$A, MATCH($D542, 'Drugs properties'!$A:$A, 0), 0)), 3, 4, TRUE, "Drugs properties"))</f>
        <v>309.45</v>
      </c>
      <c r="AR542" s="98" cm="1">
        <f t="array" aca="1" ref="AR542" ca="1">INDIRECT(ADDRESS(CELL("row", INDEX('Drugs properties'!$A:$A, MATCH($D542, 'Drugs properties'!$A:$A, 0), 0)), 4, 4, TRUE, "Drugs properties"))</f>
        <v>20.309999999999999</v>
      </c>
      <c r="AS542" s="98" cm="1">
        <f t="array" aca="1" ref="AS542" ca="1">INDIRECT(ADDRESS(CELL("row", INDEX('Drugs properties'!$A:$A, MATCH($D542, 'Drugs properties'!$A:$A, 0), 0)), 5, 4, TRUE, "Drugs properties"))</f>
        <v>4.0599999999999996</v>
      </c>
      <c r="AT542" s="98" cm="1">
        <f t="array" aca="1" ref="AT542" ca="1">INDIRECT(ADDRESS(CELL("row", INDEX('Drugs properties'!$A:$A, MATCH($D542, 'Drugs properties'!$A:$A, 0), 0)), 6, 4, TRUE, "Drugs properties"))</f>
        <v>2</v>
      </c>
      <c r="AU542" s="98" cm="1">
        <f t="array" aca="1" ref="AU542" ca="1">INDIRECT(ADDRESS(CELL("row", INDEX('Drugs properties'!$A:$A, MATCH($D542, 'Drugs properties'!$A:$A, 0), 0)), 7, 4, TRUE, "Drugs properties"))</f>
        <v>0</v>
      </c>
      <c r="AV542" s="98" cm="1">
        <f t="array" aca="1" ref="AV542" ca="1">INDIRECT(ADDRESS(CELL("row", INDEX('Drugs properties'!$A:$A, MATCH($D542, 'Drugs properties'!$A:$A, 0), 0)), 8, 4, TRUE, "Drugs properties"))</f>
        <v>7</v>
      </c>
      <c r="AW542" s="98" cm="1">
        <f t="array" aca="1" ref="AW542" ca="1">INDIRECT(ADDRESS(CELL("row", INDEX('Drugs properties'!$A:$A, MATCH($D542, 'Drugs properties'!$A:$A, 0), 0)), 9, 4, TRUE, "Drugs properties"))</f>
        <v>23</v>
      </c>
      <c r="AX542" s="105" cm="1">
        <f t="array" aca="1" ref="AX542" ca="1">INDIRECT(ADDRESS(CELL("row", INDEX('Drugs properties'!$A:$A, MATCH($D542, 'Drugs properties'!$A:$A, 0), 0)), 11, 4, TRUE, "Drugs properties"))</f>
        <v>15227</v>
      </c>
      <c r="AY542" s="102" cm="1">
        <f t="array" aca="1" ref="AY542" ca="1">INDIRECT(ADDRESS(CELL("row", INDEX('Drugs properties'!$A:$A, MATCH($D542, 'Drugs properties'!$A:$A, 0), 0)), 12, 4, TRUE, "Drugs properties"))</f>
        <v>2229</v>
      </c>
      <c r="AZ542" s="102" cm="1">
        <f t="array" aca="1" ref="AZ542" ca="1">INDIRECT(ADDRESS(CELL("row", INDEX('Drugs properties'!$A:$A, MATCH($D542, 'Drugs properties'!$A:$A, 0), 0)), 13, 4, TRUE, "Drugs properties"))</f>
        <v>251</v>
      </c>
      <c r="BA542" s="109" cm="1">
        <f t="array" aca="1" ref="BA542" ca="1">INDIRECT(ADDRESS(CELL("row", INDEX('Drugs properties'!$A:$A, MATCH($D542, 'Drugs properties'!$A:$A, 0), 0)), 14, 4, TRUE, "Drugs properties"))</f>
        <v>10</v>
      </c>
    </row>
    <row r="543" spans="1:53" s="1" customFormat="1" ht="60" x14ac:dyDescent="0.25">
      <c r="A543" s="15">
        <v>541</v>
      </c>
      <c r="B543" s="89" t="s">
        <v>2576</v>
      </c>
      <c r="C543" s="32">
        <v>12820821</v>
      </c>
      <c r="D543" s="34" t="s">
        <v>59</v>
      </c>
      <c r="E543" s="90">
        <v>126</v>
      </c>
      <c r="F543" s="90"/>
      <c r="G543" s="90"/>
      <c r="H543" s="90" t="s">
        <v>250</v>
      </c>
      <c r="I543" s="90"/>
      <c r="J543" s="90"/>
      <c r="K543" s="90"/>
      <c r="L543" s="90"/>
      <c r="M543" s="35" t="s">
        <v>89</v>
      </c>
      <c r="N543" s="43">
        <v>46</v>
      </c>
      <c r="O543" s="91" t="s">
        <v>100</v>
      </c>
      <c r="P543" s="44"/>
      <c r="Q543" s="49"/>
      <c r="R543" s="92"/>
      <c r="S543" s="92"/>
      <c r="T543" s="50"/>
      <c r="U543" s="55"/>
      <c r="V543" s="93"/>
      <c r="W543" s="56">
        <v>500</v>
      </c>
      <c r="X543" s="61"/>
      <c r="Y543" s="74"/>
      <c r="Z543" s="74"/>
      <c r="AA543" s="74"/>
      <c r="AB543" s="74"/>
      <c r="AC543" s="74">
        <v>2.2999999999999998</v>
      </c>
      <c r="AD543" s="74"/>
      <c r="AE543" s="74"/>
      <c r="AF543" s="74"/>
      <c r="AG543" s="74"/>
      <c r="AH543" s="74"/>
      <c r="AI543" s="74"/>
      <c r="AJ543" s="62"/>
      <c r="AK543" s="67"/>
      <c r="AL543" s="94"/>
      <c r="AM543" s="94"/>
      <c r="AN543" s="68"/>
      <c r="AO543" s="72"/>
      <c r="AP543" s="98" t="str" cm="1">
        <f t="array" aca="1" ref="AP543" ca="1">INDIRECT(ADDRESS(CELL("row", INDEX('Drugs properties'!$A:$A, MATCH($D543, 'Drugs properties'!$A:$A, 0), 0)), 2, 4, TRUE, "Drugs properties"))</f>
        <v>CCC(=O)C(CC(C)N(C)C)(C1=CC=CC=C1)C2=CC=CC=C2</v>
      </c>
      <c r="AQ543" s="98" cm="1">
        <f t="array" aca="1" ref="AQ543" ca="1">INDIRECT(ADDRESS(CELL("row", INDEX('Drugs properties'!$A:$A, MATCH($D543, 'Drugs properties'!$A:$A, 0), 0)), 3, 4, TRUE, "Drugs properties"))</f>
        <v>309.45</v>
      </c>
      <c r="AR543" s="98" cm="1">
        <f t="array" aca="1" ref="AR543" ca="1">INDIRECT(ADDRESS(CELL("row", INDEX('Drugs properties'!$A:$A, MATCH($D543, 'Drugs properties'!$A:$A, 0), 0)), 4, 4, TRUE, "Drugs properties"))</f>
        <v>20.309999999999999</v>
      </c>
      <c r="AS543" s="98" cm="1">
        <f t="array" aca="1" ref="AS543" ca="1">INDIRECT(ADDRESS(CELL("row", INDEX('Drugs properties'!$A:$A, MATCH($D543, 'Drugs properties'!$A:$A, 0), 0)), 5, 4, TRUE, "Drugs properties"))</f>
        <v>4.0599999999999996</v>
      </c>
      <c r="AT543" s="98" cm="1">
        <f t="array" aca="1" ref="AT543" ca="1">INDIRECT(ADDRESS(CELL("row", INDEX('Drugs properties'!$A:$A, MATCH($D543, 'Drugs properties'!$A:$A, 0), 0)), 6, 4, TRUE, "Drugs properties"))</f>
        <v>2</v>
      </c>
      <c r="AU543" s="98" cm="1">
        <f t="array" aca="1" ref="AU543" ca="1">INDIRECT(ADDRESS(CELL("row", INDEX('Drugs properties'!$A:$A, MATCH($D543, 'Drugs properties'!$A:$A, 0), 0)), 7, 4, TRUE, "Drugs properties"))</f>
        <v>0</v>
      </c>
      <c r="AV543" s="98" cm="1">
        <f t="array" aca="1" ref="AV543" ca="1">INDIRECT(ADDRESS(CELL("row", INDEX('Drugs properties'!$A:$A, MATCH($D543, 'Drugs properties'!$A:$A, 0), 0)), 8, 4, TRUE, "Drugs properties"))</f>
        <v>7</v>
      </c>
      <c r="AW543" s="98" cm="1">
        <f t="array" aca="1" ref="AW543" ca="1">INDIRECT(ADDRESS(CELL("row", INDEX('Drugs properties'!$A:$A, MATCH($D543, 'Drugs properties'!$A:$A, 0), 0)), 9, 4, TRUE, "Drugs properties"))</f>
        <v>23</v>
      </c>
      <c r="AX543" s="105" cm="1">
        <f t="array" aca="1" ref="AX543" ca="1">INDIRECT(ADDRESS(CELL("row", INDEX('Drugs properties'!$A:$A, MATCH($D543, 'Drugs properties'!$A:$A, 0), 0)), 11, 4, TRUE, "Drugs properties"))</f>
        <v>15227</v>
      </c>
      <c r="AY543" s="102" cm="1">
        <f t="array" aca="1" ref="AY543" ca="1">INDIRECT(ADDRESS(CELL("row", INDEX('Drugs properties'!$A:$A, MATCH($D543, 'Drugs properties'!$A:$A, 0), 0)), 12, 4, TRUE, "Drugs properties"))</f>
        <v>2229</v>
      </c>
      <c r="AZ543" s="102" cm="1">
        <f t="array" aca="1" ref="AZ543" ca="1">INDIRECT(ADDRESS(CELL("row", INDEX('Drugs properties'!$A:$A, MATCH($D543, 'Drugs properties'!$A:$A, 0), 0)), 13, 4, TRUE, "Drugs properties"))</f>
        <v>251</v>
      </c>
      <c r="BA543" s="109" cm="1">
        <f t="array" aca="1" ref="BA543" ca="1">INDIRECT(ADDRESS(CELL("row", INDEX('Drugs properties'!$A:$A, MATCH($D543, 'Drugs properties'!$A:$A, 0), 0)), 14, 4, TRUE, "Drugs properties"))</f>
        <v>10</v>
      </c>
    </row>
    <row r="544" spans="1:53" s="1" customFormat="1" ht="60" x14ac:dyDescent="0.25">
      <c r="A544" s="15">
        <v>542</v>
      </c>
      <c r="B544" s="89" t="s">
        <v>2576</v>
      </c>
      <c r="C544" s="32">
        <v>12820821</v>
      </c>
      <c r="D544" s="34" t="s">
        <v>59</v>
      </c>
      <c r="E544" s="90">
        <v>300</v>
      </c>
      <c r="F544" s="90"/>
      <c r="G544" s="90"/>
      <c r="H544" s="90" t="s">
        <v>2577</v>
      </c>
      <c r="I544" s="90"/>
      <c r="J544" s="90"/>
      <c r="K544" s="90"/>
      <c r="L544" s="90"/>
      <c r="M544" s="35"/>
      <c r="N544" s="43">
        <v>38</v>
      </c>
      <c r="O544" s="91" t="s">
        <v>96</v>
      </c>
      <c r="P544" s="44"/>
      <c r="Q544" s="49"/>
      <c r="R544" s="92"/>
      <c r="S544" s="92"/>
      <c r="T544" s="50"/>
      <c r="U544" s="55"/>
      <c r="V544" s="93"/>
      <c r="W544" s="56">
        <v>700</v>
      </c>
      <c r="X544" s="61"/>
      <c r="Y544" s="74"/>
      <c r="Z544" s="74"/>
      <c r="AA544" s="74"/>
      <c r="AB544" s="74"/>
      <c r="AC544" s="74">
        <v>4</v>
      </c>
      <c r="AD544" s="74"/>
      <c r="AE544" s="74"/>
      <c r="AF544" s="74"/>
      <c r="AG544" s="74"/>
      <c r="AH544" s="74"/>
      <c r="AI544" s="74"/>
      <c r="AJ544" s="62"/>
      <c r="AK544" s="67"/>
      <c r="AL544" s="94"/>
      <c r="AM544" s="94"/>
      <c r="AN544" s="68"/>
      <c r="AO544" s="72"/>
      <c r="AP544" s="98" t="str" cm="1">
        <f t="array" aca="1" ref="AP544" ca="1">INDIRECT(ADDRESS(CELL("row", INDEX('Drugs properties'!$A:$A, MATCH($D544, 'Drugs properties'!$A:$A, 0), 0)), 2, 4, TRUE, "Drugs properties"))</f>
        <v>CCC(=O)C(CC(C)N(C)C)(C1=CC=CC=C1)C2=CC=CC=C2</v>
      </c>
      <c r="AQ544" s="98" cm="1">
        <f t="array" aca="1" ref="AQ544" ca="1">INDIRECT(ADDRESS(CELL("row", INDEX('Drugs properties'!$A:$A, MATCH($D544, 'Drugs properties'!$A:$A, 0), 0)), 3, 4, TRUE, "Drugs properties"))</f>
        <v>309.45</v>
      </c>
      <c r="AR544" s="98" cm="1">
        <f t="array" aca="1" ref="AR544" ca="1">INDIRECT(ADDRESS(CELL("row", INDEX('Drugs properties'!$A:$A, MATCH($D544, 'Drugs properties'!$A:$A, 0), 0)), 4, 4, TRUE, "Drugs properties"))</f>
        <v>20.309999999999999</v>
      </c>
      <c r="AS544" s="98" cm="1">
        <f t="array" aca="1" ref="AS544" ca="1">INDIRECT(ADDRESS(CELL("row", INDEX('Drugs properties'!$A:$A, MATCH($D544, 'Drugs properties'!$A:$A, 0), 0)), 5, 4, TRUE, "Drugs properties"))</f>
        <v>4.0599999999999996</v>
      </c>
      <c r="AT544" s="98" cm="1">
        <f t="array" aca="1" ref="AT544" ca="1">INDIRECT(ADDRESS(CELL("row", INDEX('Drugs properties'!$A:$A, MATCH($D544, 'Drugs properties'!$A:$A, 0), 0)), 6, 4, TRUE, "Drugs properties"))</f>
        <v>2</v>
      </c>
      <c r="AU544" s="98" cm="1">
        <f t="array" aca="1" ref="AU544" ca="1">INDIRECT(ADDRESS(CELL("row", INDEX('Drugs properties'!$A:$A, MATCH($D544, 'Drugs properties'!$A:$A, 0), 0)), 7, 4, TRUE, "Drugs properties"))</f>
        <v>0</v>
      </c>
      <c r="AV544" s="98" cm="1">
        <f t="array" aca="1" ref="AV544" ca="1">INDIRECT(ADDRESS(CELL("row", INDEX('Drugs properties'!$A:$A, MATCH($D544, 'Drugs properties'!$A:$A, 0), 0)), 8, 4, TRUE, "Drugs properties"))</f>
        <v>7</v>
      </c>
      <c r="AW544" s="98" cm="1">
        <f t="array" aca="1" ref="AW544" ca="1">INDIRECT(ADDRESS(CELL("row", INDEX('Drugs properties'!$A:$A, MATCH($D544, 'Drugs properties'!$A:$A, 0), 0)), 9, 4, TRUE, "Drugs properties"))</f>
        <v>23</v>
      </c>
      <c r="AX544" s="105" cm="1">
        <f t="array" aca="1" ref="AX544" ca="1">INDIRECT(ADDRESS(CELL("row", INDEX('Drugs properties'!$A:$A, MATCH($D544, 'Drugs properties'!$A:$A, 0), 0)), 11, 4, TRUE, "Drugs properties"))</f>
        <v>15227</v>
      </c>
      <c r="AY544" s="102" cm="1">
        <f t="array" aca="1" ref="AY544" ca="1">INDIRECT(ADDRESS(CELL("row", INDEX('Drugs properties'!$A:$A, MATCH($D544, 'Drugs properties'!$A:$A, 0), 0)), 12, 4, TRUE, "Drugs properties"))</f>
        <v>2229</v>
      </c>
      <c r="AZ544" s="102" cm="1">
        <f t="array" aca="1" ref="AZ544" ca="1">INDIRECT(ADDRESS(CELL("row", INDEX('Drugs properties'!$A:$A, MATCH($D544, 'Drugs properties'!$A:$A, 0), 0)), 13, 4, TRUE, "Drugs properties"))</f>
        <v>251</v>
      </c>
      <c r="BA544" s="109" cm="1">
        <f t="array" aca="1" ref="BA544" ca="1">INDIRECT(ADDRESS(CELL("row", INDEX('Drugs properties'!$A:$A, MATCH($D544, 'Drugs properties'!$A:$A, 0), 0)), 14, 4, TRUE, "Drugs properties"))</f>
        <v>10</v>
      </c>
    </row>
    <row r="545" spans="1:53" s="1" customFormat="1" ht="60" x14ac:dyDescent="0.25">
      <c r="A545" s="15">
        <v>543</v>
      </c>
      <c r="B545" s="89" t="s">
        <v>2576</v>
      </c>
      <c r="C545" s="32">
        <v>12820821</v>
      </c>
      <c r="D545" s="34" t="s">
        <v>59</v>
      </c>
      <c r="E545" s="90">
        <v>110</v>
      </c>
      <c r="F545" s="90"/>
      <c r="G545" s="90"/>
      <c r="H545" s="90" t="s">
        <v>2578</v>
      </c>
      <c r="I545" s="90"/>
      <c r="J545" s="90"/>
      <c r="K545" s="90"/>
      <c r="L545" s="90"/>
      <c r="M545" s="35"/>
      <c r="N545" s="43">
        <v>51</v>
      </c>
      <c r="O545" s="91" t="s">
        <v>96</v>
      </c>
      <c r="P545" s="44"/>
      <c r="Q545" s="49"/>
      <c r="R545" s="92"/>
      <c r="S545" s="92"/>
      <c r="T545" s="50"/>
      <c r="U545" s="55"/>
      <c r="V545" s="93"/>
      <c r="W545" s="56">
        <v>570</v>
      </c>
      <c r="X545" s="61"/>
      <c r="Y545" s="74"/>
      <c r="Z545" s="74"/>
      <c r="AA545" s="74"/>
      <c r="AB545" s="74"/>
      <c r="AC545" s="74">
        <v>4.0999999999999996</v>
      </c>
      <c r="AD545" s="74"/>
      <c r="AE545" s="74"/>
      <c r="AF545" s="74"/>
      <c r="AG545" s="74"/>
      <c r="AH545" s="74"/>
      <c r="AI545" s="74"/>
      <c r="AJ545" s="62"/>
      <c r="AK545" s="67"/>
      <c r="AL545" s="94"/>
      <c r="AM545" s="94"/>
      <c r="AN545" s="68"/>
      <c r="AO545" s="72"/>
      <c r="AP545" s="98" t="str" cm="1">
        <f t="array" aca="1" ref="AP545" ca="1">INDIRECT(ADDRESS(CELL("row", INDEX('Drugs properties'!$A:$A, MATCH($D545, 'Drugs properties'!$A:$A, 0), 0)), 2, 4, TRUE, "Drugs properties"))</f>
        <v>CCC(=O)C(CC(C)N(C)C)(C1=CC=CC=C1)C2=CC=CC=C2</v>
      </c>
      <c r="AQ545" s="98" cm="1">
        <f t="array" aca="1" ref="AQ545" ca="1">INDIRECT(ADDRESS(CELL("row", INDEX('Drugs properties'!$A:$A, MATCH($D545, 'Drugs properties'!$A:$A, 0), 0)), 3, 4, TRUE, "Drugs properties"))</f>
        <v>309.45</v>
      </c>
      <c r="AR545" s="98" cm="1">
        <f t="array" aca="1" ref="AR545" ca="1">INDIRECT(ADDRESS(CELL("row", INDEX('Drugs properties'!$A:$A, MATCH($D545, 'Drugs properties'!$A:$A, 0), 0)), 4, 4, TRUE, "Drugs properties"))</f>
        <v>20.309999999999999</v>
      </c>
      <c r="AS545" s="98" cm="1">
        <f t="array" aca="1" ref="AS545" ca="1">INDIRECT(ADDRESS(CELL("row", INDEX('Drugs properties'!$A:$A, MATCH($D545, 'Drugs properties'!$A:$A, 0), 0)), 5, 4, TRUE, "Drugs properties"))</f>
        <v>4.0599999999999996</v>
      </c>
      <c r="AT545" s="98" cm="1">
        <f t="array" aca="1" ref="AT545" ca="1">INDIRECT(ADDRESS(CELL("row", INDEX('Drugs properties'!$A:$A, MATCH($D545, 'Drugs properties'!$A:$A, 0), 0)), 6, 4, TRUE, "Drugs properties"))</f>
        <v>2</v>
      </c>
      <c r="AU545" s="98" cm="1">
        <f t="array" aca="1" ref="AU545" ca="1">INDIRECT(ADDRESS(CELL("row", INDEX('Drugs properties'!$A:$A, MATCH($D545, 'Drugs properties'!$A:$A, 0), 0)), 7, 4, TRUE, "Drugs properties"))</f>
        <v>0</v>
      </c>
      <c r="AV545" s="98" cm="1">
        <f t="array" aca="1" ref="AV545" ca="1">INDIRECT(ADDRESS(CELL("row", INDEX('Drugs properties'!$A:$A, MATCH($D545, 'Drugs properties'!$A:$A, 0), 0)), 8, 4, TRUE, "Drugs properties"))</f>
        <v>7</v>
      </c>
      <c r="AW545" s="98" cm="1">
        <f t="array" aca="1" ref="AW545" ca="1">INDIRECT(ADDRESS(CELL("row", INDEX('Drugs properties'!$A:$A, MATCH($D545, 'Drugs properties'!$A:$A, 0), 0)), 9, 4, TRUE, "Drugs properties"))</f>
        <v>23</v>
      </c>
      <c r="AX545" s="105" cm="1">
        <f t="array" aca="1" ref="AX545" ca="1">INDIRECT(ADDRESS(CELL("row", INDEX('Drugs properties'!$A:$A, MATCH($D545, 'Drugs properties'!$A:$A, 0), 0)), 11, 4, TRUE, "Drugs properties"))</f>
        <v>15227</v>
      </c>
      <c r="AY545" s="102" cm="1">
        <f t="array" aca="1" ref="AY545" ca="1">INDIRECT(ADDRESS(CELL("row", INDEX('Drugs properties'!$A:$A, MATCH($D545, 'Drugs properties'!$A:$A, 0), 0)), 12, 4, TRUE, "Drugs properties"))</f>
        <v>2229</v>
      </c>
      <c r="AZ545" s="102" cm="1">
        <f t="array" aca="1" ref="AZ545" ca="1">INDIRECT(ADDRESS(CELL("row", INDEX('Drugs properties'!$A:$A, MATCH($D545, 'Drugs properties'!$A:$A, 0), 0)), 13, 4, TRUE, "Drugs properties"))</f>
        <v>251</v>
      </c>
      <c r="BA545" s="109" cm="1">
        <f t="array" aca="1" ref="BA545" ca="1">INDIRECT(ADDRESS(CELL("row", INDEX('Drugs properties'!$A:$A, MATCH($D545, 'Drugs properties'!$A:$A, 0), 0)), 14, 4, TRUE, "Drugs properties"))</f>
        <v>10</v>
      </c>
    </row>
    <row r="546" spans="1:53" s="1" customFormat="1" ht="60" x14ac:dyDescent="0.25">
      <c r="A546" s="15">
        <v>544</v>
      </c>
      <c r="B546" s="89" t="s">
        <v>2576</v>
      </c>
      <c r="C546" s="32">
        <v>12820821</v>
      </c>
      <c r="D546" s="34" t="s">
        <v>59</v>
      </c>
      <c r="E546" s="90">
        <v>65</v>
      </c>
      <c r="F546" s="90"/>
      <c r="G546" s="90"/>
      <c r="H546" s="90" t="s">
        <v>324</v>
      </c>
      <c r="I546" s="90"/>
      <c r="J546" s="90"/>
      <c r="K546" s="90"/>
      <c r="L546" s="90" t="s">
        <v>89</v>
      </c>
      <c r="M546" s="35"/>
      <c r="N546" s="43">
        <v>47</v>
      </c>
      <c r="O546" s="91" t="s">
        <v>100</v>
      </c>
      <c r="P546" s="44"/>
      <c r="Q546" s="49"/>
      <c r="R546" s="92"/>
      <c r="S546" s="92"/>
      <c r="T546" s="50"/>
      <c r="U546" s="55"/>
      <c r="V546" s="93"/>
      <c r="W546" s="56">
        <v>540</v>
      </c>
      <c r="X546" s="61"/>
      <c r="Y546" s="74"/>
      <c r="Z546" s="74"/>
      <c r="AA546" s="74"/>
      <c r="AB546" s="74"/>
      <c r="AC546" s="74">
        <v>3</v>
      </c>
      <c r="AD546" s="74"/>
      <c r="AE546" s="74"/>
      <c r="AF546" s="74"/>
      <c r="AG546" s="74"/>
      <c r="AH546" s="74"/>
      <c r="AI546" s="74"/>
      <c r="AJ546" s="62"/>
      <c r="AK546" s="67"/>
      <c r="AL546" s="94"/>
      <c r="AM546" s="94"/>
      <c r="AN546" s="68"/>
      <c r="AO546" s="72"/>
      <c r="AP546" s="98" t="str" cm="1">
        <f t="array" aca="1" ref="AP546" ca="1">INDIRECT(ADDRESS(CELL("row", INDEX('Drugs properties'!$A:$A, MATCH($D546, 'Drugs properties'!$A:$A, 0), 0)), 2, 4, TRUE, "Drugs properties"))</f>
        <v>CCC(=O)C(CC(C)N(C)C)(C1=CC=CC=C1)C2=CC=CC=C2</v>
      </c>
      <c r="AQ546" s="98" cm="1">
        <f t="array" aca="1" ref="AQ546" ca="1">INDIRECT(ADDRESS(CELL("row", INDEX('Drugs properties'!$A:$A, MATCH($D546, 'Drugs properties'!$A:$A, 0), 0)), 3, 4, TRUE, "Drugs properties"))</f>
        <v>309.45</v>
      </c>
      <c r="AR546" s="98" cm="1">
        <f t="array" aca="1" ref="AR546" ca="1">INDIRECT(ADDRESS(CELL("row", INDEX('Drugs properties'!$A:$A, MATCH($D546, 'Drugs properties'!$A:$A, 0), 0)), 4, 4, TRUE, "Drugs properties"))</f>
        <v>20.309999999999999</v>
      </c>
      <c r="AS546" s="98" cm="1">
        <f t="array" aca="1" ref="AS546" ca="1">INDIRECT(ADDRESS(CELL("row", INDEX('Drugs properties'!$A:$A, MATCH($D546, 'Drugs properties'!$A:$A, 0), 0)), 5, 4, TRUE, "Drugs properties"))</f>
        <v>4.0599999999999996</v>
      </c>
      <c r="AT546" s="98" cm="1">
        <f t="array" aca="1" ref="AT546" ca="1">INDIRECT(ADDRESS(CELL("row", INDEX('Drugs properties'!$A:$A, MATCH($D546, 'Drugs properties'!$A:$A, 0), 0)), 6, 4, TRUE, "Drugs properties"))</f>
        <v>2</v>
      </c>
      <c r="AU546" s="98" cm="1">
        <f t="array" aca="1" ref="AU546" ca="1">INDIRECT(ADDRESS(CELL("row", INDEX('Drugs properties'!$A:$A, MATCH($D546, 'Drugs properties'!$A:$A, 0), 0)), 7, 4, TRUE, "Drugs properties"))</f>
        <v>0</v>
      </c>
      <c r="AV546" s="98" cm="1">
        <f t="array" aca="1" ref="AV546" ca="1">INDIRECT(ADDRESS(CELL("row", INDEX('Drugs properties'!$A:$A, MATCH($D546, 'Drugs properties'!$A:$A, 0), 0)), 8, 4, TRUE, "Drugs properties"))</f>
        <v>7</v>
      </c>
      <c r="AW546" s="98" cm="1">
        <f t="array" aca="1" ref="AW546" ca="1">INDIRECT(ADDRESS(CELL("row", INDEX('Drugs properties'!$A:$A, MATCH($D546, 'Drugs properties'!$A:$A, 0), 0)), 9, 4, TRUE, "Drugs properties"))</f>
        <v>23</v>
      </c>
      <c r="AX546" s="105" cm="1">
        <f t="array" aca="1" ref="AX546" ca="1">INDIRECT(ADDRESS(CELL("row", INDEX('Drugs properties'!$A:$A, MATCH($D546, 'Drugs properties'!$A:$A, 0), 0)), 11, 4, TRUE, "Drugs properties"))</f>
        <v>15227</v>
      </c>
      <c r="AY546" s="102" cm="1">
        <f t="array" aca="1" ref="AY546" ca="1">INDIRECT(ADDRESS(CELL("row", INDEX('Drugs properties'!$A:$A, MATCH($D546, 'Drugs properties'!$A:$A, 0), 0)), 12, 4, TRUE, "Drugs properties"))</f>
        <v>2229</v>
      </c>
      <c r="AZ546" s="102" cm="1">
        <f t="array" aca="1" ref="AZ546" ca="1">INDIRECT(ADDRESS(CELL("row", INDEX('Drugs properties'!$A:$A, MATCH($D546, 'Drugs properties'!$A:$A, 0), 0)), 13, 4, TRUE, "Drugs properties"))</f>
        <v>251</v>
      </c>
      <c r="BA546" s="109" cm="1">
        <f t="array" aca="1" ref="BA546" ca="1">INDIRECT(ADDRESS(CELL("row", INDEX('Drugs properties'!$A:$A, MATCH($D546, 'Drugs properties'!$A:$A, 0), 0)), 14, 4, TRUE, "Drugs properties"))</f>
        <v>10</v>
      </c>
    </row>
    <row r="547" spans="1:53" s="1" customFormat="1" ht="60" x14ac:dyDescent="0.25">
      <c r="A547" s="15">
        <v>545</v>
      </c>
      <c r="B547" s="89" t="s">
        <v>2576</v>
      </c>
      <c r="C547" s="32">
        <v>12820821</v>
      </c>
      <c r="D547" s="34" t="s">
        <v>59</v>
      </c>
      <c r="E547" s="90">
        <v>650</v>
      </c>
      <c r="F547" s="90"/>
      <c r="G547" s="90"/>
      <c r="H547" s="90"/>
      <c r="I547" s="90"/>
      <c r="J547" s="90"/>
      <c r="K547" s="90"/>
      <c r="L547" s="90"/>
      <c r="M547" s="35"/>
      <c r="N547" s="43">
        <v>52</v>
      </c>
      <c r="O547" s="91" t="s">
        <v>100</v>
      </c>
      <c r="P547" s="44"/>
      <c r="Q547" s="49"/>
      <c r="R547" s="92"/>
      <c r="S547" s="92"/>
      <c r="T547" s="50"/>
      <c r="U547" s="55"/>
      <c r="V547" s="93"/>
      <c r="W547" s="56">
        <v>785</v>
      </c>
      <c r="X547" s="61"/>
      <c r="Y547" s="74"/>
      <c r="Z547" s="74"/>
      <c r="AA547" s="74"/>
      <c r="AB547" s="74"/>
      <c r="AC547" s="74">
        <v>4.0999999999999996</v>
      </c>
      <c r="AD547" s="74"/>
      <c r="AE547" s="74"/>
      <c r="AF547" s="74"/>
      <c r="AG547" s="74"/>
      <c r="AH547" s="74"/>
      <c r="AI547" s="74"/>
      <c r="AJ547" s="62"/>
      <c r="AK547" s="67"/>
      <c r="AL547" s="94"/>
      <c r="AM547" s="94"/>
      <c r="AN547" s="68"/>
      <c r="AO547" s="72"/>
      <c r="AP547" s="98" t="str" cm="1">
        <f t="array" aca="1" ref="AP547" ca="1">INDIRECT(ADDRESS(CELL("row", INDEX('Drugs properties'!$A:$A, MATCH($D547, 'Drugs properties'!$A:$A, 0), 0)), 2, 4, TRUE, "Drugs properties"))</f>
        <v>CCC(=O)C(CC(C)N(C)C)(C1=CC=CC=C1)C2=CC=CC=C2</v>
      </c>
      <c r="AQ547" s="98" cm="1">
        <f t="array" aca="1" ref="AQ547" ca="1">INDIRECT(ADDRESS(CELL("row", INDEX('Drugs properties'!$A:$A, MATCH($D547, 'Drugs properties'!$A:$A, 0), 0)), 3, 4, TRUE, "Drugs properties"))</f>
        <v>309.45</v>
      </c>
      <c r="AR547" s="98" cm="1">
        <f t="array" aca="1" ref="AR547" ca="1">INDIRECT(ADDRESS(CELL("row", INDEX('Drugs properties'!$A:$A, MATCH($D547, 'Drugs properties'!$A:$A, 0), 0)), 4, 4, TRUE, "Drugs properties"))</f>
        <v>20.309999999999999</v>
      </c>
      <c r="AS547" s="98" cm="1">
        <f t="array" aca="1" ref="AS547" ca="1">INDIRECT(ADDRESS(CELL("row", INDEX('Drugs properties'!$A:$A, MATCH($D547, 'Drugs properties'!$A:$A, 0), 0)), 5, 4, TRUE, "Drugs properties"))</f>
        <v>4.0599999999999996</v>
      </c>
      <c r="AT547" s="98" cm="1">
        <f t="array" aca="1" ref="AT547" ca="1">INDIRECT(ADDRESS(CELL("row", INDEX('Drugs properties'!$A:$A, MATCH($D547, 'Drugs properties'!$A:$A, 0), 0)), 6, 4, TRUE, "Drugs properties"))</f>
        <v>2</v>
      </c>
      <c r="AU547" s="98" cm="1">
        <f t="array" aca="1" ref="AU547" ca="1">INDIRECT(ADDRESS(CELL("row", INDEX('Drugs properties'!$A:$A, MATCH($D547, 'Drugs properties'!$A:$A, 0), 0)), 7, 4, TRUE, "Drugs properties"))</f>
        <v>0</v>
      </c>
      <c r="AV547" s="98" cm="1">
        <f t="array" aca="1" ref="AV547" ca="1">INDIRECT(ADDRESS(CELL("row", INDEX('Drugs properties'!$A:$A, MATCH($D547, 'Drugs properties'!$A:$A, 0), 0)), 8, 4, TRUE, "Drugs properties"))</f>
        <v>7</v>
      </c>
      <c r="AW547" s="98" cm="1">
        <f t="array" aca="1" ref="AW547" ca="1">INDIRECT(ADDRESS(CELL("row", INDEX('Drugs properties'!$A:$A, MATCH($D547, 'Drugs properties'!$A:$A, 0), 0)), 9, 4, TRUE, "Drugs properties"))</f>
        <v>23</v>
      </c>
      <c r="AX547" s="105" cm="1">
        <f t="array" aca="1" ref="AX547" ca="1">INDIRECT(ADDRESS(CELL("row", INDEX('Drugs properties'!$A:$A, MATCH($D547, 'Drugs properties'!$A:$A, 0), 0)), 11, 4, TRUE, "Drugs properties"))</f>
        <v>15227</v>
      </c>
      <c r="AY547" s="102" cm="1">
        <f t="array" aca="1" ref="AY547" ca="1">INDIRECT(ADDRESS(CELL("row", INDEX('Drugs properties'!$A:$A, MATCH($D547, 'Drugs properties'!$A:$A, 0), 0)), 12, 4, TRUE, "Drugs properties"))</f>
        <v>2229</v>
      </c>
      <c r="AZ547" s="102" cm="1">
        <f t="array" aca="1" ref="AZ547" ca="1">INDIRECT(ADDRESS(CELL("row", INDEX('Drugs properties'!$A:$A, MATCH($D547, 'Drugs properties'!$A:$A, 0), 0)), 13, 4, TRUE, "Drugs properties"))</f>
        <v>251</v>
      </c>
      <c r="BA547" s="109" cm="1">
        <f t="array" aca="1" ref="BA547" ca="1">INDIRECT(ADDRESS(CELL("row", INDEX('Drugs properties'!$A:$A, MATCH($D547, 'Drugs properties'!$A:$A, 0), 0)), 14, 4, TRUE, "Drugs properties"))</f>
        <v>10</v>
      </c>
    </row>
    <row r="548" spans="1:53" s="1" customFormat="1" ht="60" x14ac:dyDescent="0.25">
      <c r="A548" s="15">
        <v>546</v>
      </c>
      <c r="B548" s="89" t="s">
        <v>2576</v>
      </c>
      <c r="C548" s="32">
        <v>12820821</v>
      </c>
      <c r="D548" s="34" t="s">
        <v>59</v>
      </c>
      <c r="E548" s="90">
        <v>600</v>
      </c>
      <c r="F548" s="90"/>
      <c r="G548" s="90"/>
      <c r="H548" s="90" t="s">
        <v>324</v>
      </c>
      <c r="I548" s="90"/>
      <c r="J548" s="90"/>
      <c r="K548" s="90"/>
      <c r="L548" s="90"/>
      <c r="M548" s="35"/>
      <c r="N548" s="43">
        <v>43</v>
      </c>
      <c r="O548" s="91" t="s">
        <v>100</v>
      </c>
      <c r="P548" s="44"/>
      <c r="Q548" s="49"/>
      <c r="R548" s="92"/>
      <c r="S548" s="92"/>
      <c r="T548" s="50"/>
      <c r="U548" s="55"/>
      <c r="V548" s="93"/>
      <c r="W548" s="56">
        <v>765</v>
      </c>
      <c r="X548" s="61"/>
      <c r="Y548" s="74"/>
      <c r="Z548" s="74"/>
      <c r="AA548" s="74"/>
      <c r="AB548" s="74"/>
      <c r="AC548" s="74">
        <v>4.5999999999999996</v>
      </c>
      <c r="AD548" s="74"/>
      <c r="AE548" s="74"/>
      <c r="AF548" s="74"/>
      <c r="AG548" s="74"/>
      <c r="AH548" s="74"/>
      <c r="AI548" s="74"/>
      <c r="AJ548" s="62"/>
      <c r="AK548" s="67"/>
      <c r="AL548" s="94"/>
      <c r="AM548" s="94"/>
      <c r="AN548" s="68"/>
      <c r="AO548" s="72"/>
      <c r="AP548" s="98" t="str" cm="1">
        <f t="array" aca="1" ref="AP548" ca="1">INDIRECT(ADDRESS(CELL("row", INDEX('Drugs properties'!$A:$A, MATCH($D548, 'Drugs properties'!$A:$A, 0), 0)), 2, 4, TRUE, "Drugs properties"))</f>
        <v>CCC(=O)C(CC(C)N(C)C)(C1=CC=CC=C1)C2=CC=CC=C2</v>
      </c>
      <c r="AQ548" s="98" cm="1">
        <f t="array" aca="1" ref="AQ548" ca="1">INDIRECT(ADDRESS(CELL("row", INDEX('Drugs properties'!$A:$A, MATCH($D548, 'Drugs properties'!$A:$A, 0), 0)), 3, 4, TRUE, "Drugs properties"))</f>
        <v>309.45</v>
      </c>
      <c r="AR548" s="98" cm="1">
        <f t="array" aca="1" ref="AR548" ca="1">INDIRECT(ADDRESS(CELL("row", INDEX('Drugs properties'!$A:$A, MATCH($D548, 'Drugs properties'!$A:$A, 0), 0)), 4, 4, TRUE, "Drugs properties"))</f>
        <v>20.309999999999999</v>
      </c>
      <c r="AS548" s="98" cm="1">
        <f t="array" aca="1" ref="AS548" ca="1">INDIRECT(ADDRESS(CELL("row", INDEX('Drugs properties'!$A:$A, MATCH($D548, 'Drugs properties'!$A:$A, 0), 0)), 5, 4, TRUE, "Drugs properties"))</f>
        <v>4.0599999999999996</v>
      </c>
      <c r="AT548" s="98" cm="1">
        <f t="array" aca="1" ref="AT548" ca="1">INDIRECT(ADDRESS(CELL("row", INDEX('Drugs properties'!$A:$A, MATCH($D548, 'Drugs properties'!$A:$A, 0), 0)), 6, 4, TRUE, "Drugs properties"))</f>
        <v>2</v>
      </c>
      <c r="AU548" s="98" cm="1">
        <f t="array" aca="1" ref="AU548" ca="1">INDIRECT(ADDRESS(CELL("row", INDEX('Drugs properties'!$A:$A, MATCH($D548, 'Drugs properties'!$A:$A, 0), 0)), 7, 4, TRUE, "Drugs properties"))</f>
        <v>0</v>
      </c>
      <c r="AV548" s="98" cm="1">
        <f t="array" aca="1" ref="AV548" ca="1">INDIRECT(ADDRESS(CELL("row", INDEX('Drugs properties'!$A:$A, MATCH($D548, 'Drugs properties'!$A:$A, 0), 0)), 8, 4, TRUE, "Drugs properties"))</f>
        <v>7</v>
      </c>
      <c r="AW548" s="98" cm="1">
        <f t="array" aca="1" ref="AW548" ca="1">INDIRECT(ADDRESS(CELL("row", INDEX('Drugs properties'!$A:$A, MATCH($D548, 'Drugs properties'!$A:$A, 0), 0)), 9, 4, TRUE, "Drugs properties"))</f>
        <v>23</v>
      </c>
      <c r="AX548" s="105" cm="1">
        <f t="array" aca="1" ref="AX548" ca="1">INDIRECT(ADDRESS(CELL("row", INDEX('Drugs properties'!$A:$A, MATCH($D548, 'Drugs properties'!$A:$A, 0), 0)), 11, 4, TRUE, "Drugs properties"))</f>
        <v>15227</v>
      </c>
      <c r="AY548" s="102" cm="1">
        <f t="array" aca="1" ref="AY548" ca="1">INDIRECT(ADDRESS(CELL("row", INDEX('Drugs properties'!$A:$A, MATCH($D548, 'Drugs properties'!$A:$A, 0), 0)), 12, 4, TRUE, "Drugs properties"))</f>
        <v>2229</v>
      </c>
      <c r="AZ548" s="102" cm="1">
        <f t="array" aca="1" ref="AZ548" ca="1">INDIRECT(ADDRESS(CELL("row", INDEX('Drugs properties'!$A:$A, MATCH($D548, 'Drugs properties'!$A:$A, 0), 0)), 13, 4, TRUE, "Drugs properties"))</f>
        <v>251</v>
      </c>
      <c r="BA548" s="109" cm="1">
        <f t="array" aca="1" ref="BA548" ca="1">INDIRECT(ADDRESS(CELL("row", INDEX('Drugs properties'!$A:$A, MATCH($D548, 'Drugs properties'!$A:$A, 0), 0)), 14, 4, TRUE, "Drugs properties"))</f>
        <v>10</v>
      </c>
    </row>
    <row r="549" spans="1:53" s="1" customFormat="1" ht="60" x14ac:dyDescent="0.25">
      <c r="A549" s="15">
        <v>547</v>
      </c>
      <c r="B549" s="89" t="s">
        <v>2576</v>
      </c>
      <c r="C549" s="32">
        <v>12820821</v>
      </c>
      <c r="D549" s="34" t="s">
        <v>59</v>
      </c>
      <c r="E549" s="90">
        <v>660</v>
      </c>
      <c r="F549" s="90"/>
      <c r="G549" s="90"/>
      <c r="H549" s="90" t="s">
        <v>2579</v>
      </c>
      <c r="I549" s="90"/>
      <c r="J549" s="90"/>
      <c r="K549" s="90"/>
      <c r="L549" s="90"/>
      <c r="M549" s="35"/>
      <c r="N549" s="43">
        <v>41</v>
      </c>
      <c r="O549" s="91" t="s">
        <v>100</v>
      </c>
      <c r="P549" s="44"/>
      <c r="Q549" s="49"/>
      <c r="R549" s="92"/>
      <c r="S549" s="92"/>
      <c r="T549" s="50"/>
      <c r="U549" s="55"/>
      <c r="V549" s="93"/>
      <c r="W549" s="56">
        <v>611</v>
      </c>
      <c r="X549" s="61"/>
      <c r="Y549" s="74"/>
      <c r="Z549" s="74"/>
      <c r="AA549" s="74"/>
      <c r="AB549" s="74"/>
      <c r="AC549" s="74">
        <v>3.3</v>
      </c>
      <c r="AD549" s="74"/>
      <c r="AE549" s="74"/>
      <c r="AF549" s="74"/>
      <c r="AG549" s="74"/>
      <c r="AH549" s="74"/>
      <c r="AI549" s="74"/>
      <c r="AJ549" s="62"/>
      <c r="AK549" s="67"/>
      <c r="AL549" s="94"/>
      <c r="AM549" s="94"/>
      <c r="AN549" s="68"/>
      <c r="AO549" s="72"/>
      <c r="AP549" s="98" t="str" cm="1">
        <f t="array" aca="1" ref="AP549" ca="1">INDIRECT(ADDRESS(CELL("row", INDEX('Drugs properties'!$A:$A, MATCH($D549, 'Drugs properties'!$A:$A, 0), 0)), 2, 4, TRUE, "Drugs properties"))</f>
        <v>CCC(=O)C(CC(C)N(C)C)(C1=CC=CC=C1)C2=CC=CC=C2</v>
      </c>
      <c r="AQ549" s="98" cm="1">
        <f t="array" aca="1" ref="AQ549" ca="1">INDIRECT(ADDRESS(CELL("row", INDEX('Drugs properties'!$A:$A, MATCH($D549, 'Drugs properties'!$A:$A, 0), 0)), 3, 4, TRUE, "Drugs properties"))</f>
        <v>309.45</v>
      </c>
      <c r="AR549" s="98" cm="1">
        <f t="array" aca="1" ref="AR549" ca="1">INDIRECT(ADDRESS(CELL("row", INDEX('Drugs properties'!$A:$A, MATCH($D549, 'Drugs properties'!$A:$A, 0), 0)), 4, 4, TRUE, "Drugs properties"))</f>
        <v>20.309999999999999</v>
      </c>
      <c r="AS549" s="98" cm="1">
        <f t="array" aca="1" ref="AS549" ca="1">INDIRECT(ADDRESS(CELL("row", INDEX('Drugs properties'!$A:$A, MATCH($D549, 'Drugs properties'!$A:$A, 0), 0)), 5, 4, TRUE, "Drugs properties"))</f>
        <v>4.0599999999999996</v>
      </c>
      <c r="AT549" s="98" cm="1">
        <f t="array" aca="1" ref="AT549" ca="1">INDIRECT(ADDRESS(CELL("row", INDEX('Drugs properties'!$A:$A, MATCH($D549, 'Drugs properties'!$A:$A, 0), 0)), 6, 4, TRUE, "Drugs properties"))</f>
        <v>2</v>
      </c>
      <c r="AU549" s="98" cm="1">
        <f t="array" aca="1" ref="AU549" ca="1">INDIRECT(ADDRESS(CELL("row", INDEX('Drugs properties'!$A:$A, MATCH($D549, 'Drugs properties'!$A:$A, 0), 0)), 7, 4, TRUE, "Drugs properties"))</f>
        <v>0</v>
      </c>
      <c r="AV549" s="98" cm="1">
        <f t="array" aca="1" ref="AV549" ca="1">INDIRECT(ADDRESS(CELL("row", INDEX('Drugs properties'!$A:$A, MATCH($D549, 'Drugs properties'!$A:$A, 0), 0)), 8, 4, TRUE, "Drugs properties"))</f>
        <v>7</v>
      </c>
      <c r="AW549" s="98" cm="1">
        <f t="array" aca="1" ref="AW549" ca="1">INDIRECT(ADDRESS(CELL("row", INDEX('Drugs properties'!$A:$A, MATCH($D549, 'Drugs properties'!$A:$A, 0), 0)), 9, 4, TRUE, "Drugs properties"))</f>
        <v>23</v>
      </c>
      <c r="AX549" s="105" cm="1">
        <f t="array" aca="1" ref="AX549" ca="1">INDIRECT(ADDRESS(CELL("row", INDEX('Drugs properties'!$A:$A, MATCH($D549, 'Drugs properties'!$A:$A, 0), 0)), 11, 4, TRUE, "Drugs properties"))</f>
        <v>15227</v>
      </c>
      <c r="AY549" s="102" cm="1">
        <f t="array" aca="1" ref="AY549" ca="1">INDIRECT(ADDRESS(CELL("row", INDEX('Drugs properties'!$A:$A, MATCH($D549, 'Drugs properties'!$A:$A, 0), 0)), 12, 4, TRUE, "Drugs properties"))</f>
        <v>2229</v>
      </c>
      <c r="AZ549" s="102" cm="1">
        <f t="array" aca="1" ref="AZ549" ca="1">INDIRECT(ADDRESS(CELL("row", INDEX('Drugs properties'!$A:$A, MATCH($D549, 'Drugs properties'!$A:$A, 0), 0)), 13, 4, TRUE, "Drugs properties"))</f>
        <v>251</v>
      </c>
      <c r="BA549" s="109" cm="1">
        <f t="array" aca="1" ref="BA549" ca="1">INDIRECT(ADDRESS(CELL("row", INDEX('Drugs properties'!$A:$A, MATCH($D549, 'Drugs properties'!$A:$A, 0), 0)), 14, 4, TRUE, "Drugs properties"))</f>
        <v>10</v>
      </c>
    </row>
    <row r="550" spans="1:53" s="1" customFormat="1" ht="60" x14ac:dyDescent="0.25">
      <c r="A550" s="15">
        <v>548</v>
      </c>
      <c r="B550" s="89" t="s">
        <v>2576</v>
      </c>
      <c r="C550" s="32">
        <v>12820821</v>
      </c>
      <c r="D550" s="34" t="s">
        <v>59</v>
      </c>
      <c r="E550" s="90">
        <v>270</v>
      </c>
      <c r="F550" s="90"/>
      <c r="G550" s="90"/>
      <c r="H550" s="90"/>
      <c r="I550" s="90"/>
      <c r="J550" s="90"/>
      <c r="K550" s="90"/>
      <c r="L550" s="90"/>
      <c r="M550" s="35"/>
      <c r="N550" s="43">
        <v>55</v>
      </c>
      <c r="O550" s="91" t="s">
        <v>100</v>
      </c>
      <c r="P550" s="44"/>
      <c r="Q550" s="49"/>
      <c r="R550" s="92"/>
      <c r="S550" s="92"/>
      <c r="T550" s="50"/>
      <c r="U550" s="55"/>
      <c r="V550" s="93"/>
      <c r="W550" s="56">
        <v>600</v>
      </c>
      <c r="X550" s="61"/>
      <c r="Y550" s="74"/>
      <c r="Z550" s="74"/>
      <c r="AA550" s="74"/>
      <c r="AB550" s="74"/>
      <c r="AC550" s="74">
        <v>3.2</v>
      </c>
      <c r="AD550" s="74"/>
      <c r="AE550" s="74"/>
      <c r="AF550" s="74"/>
      <c r="AG550" s="74"/>
      <c r="AH550" s="74"/>
      <c r="AI550" s="74"/>
      <c r="AJ550" s="62"/>
      <c r="AK550" s="67"/>
      <c r="AL550" s="94"/>
      <c r="AM550" s="94"/>
      <c r="AN550" s="68"/>
      <c r="AO550" s="72"/>
      <c r="AP550" s="100" t="str" cm="1">
        <f t="array" aca="1" ref="AP550" ca="1">INDIRECT(ADDRESS(CELL("row", INDEX('Drugs properties'!$A:$A, MATCH($D550, 'Drugs properties'!$A:$A, 0), 0)), 2, 4, TRUE, "Drugs properties"))</f>
        <v>CCC(=O)C(CC(C)N(C)C)(C1=CC=CC=C1)C2=CC=CC=C2</v>
      </c>
      <c r="AQ550" s="98" cm="1">
        <f t="array" aca="1" ref="AQ550" ca="1">INDIRECT(ADDRESS(CELL("row", INDEX('Drugs properties'!$A:$A, MATCH($D550, 'Drugs properties'!$A:$A, 0), 0)), 3, 4, TRUE, "Drugs properties"))</f>
        <v>309.45</v>
      </c>
      <c r="AR550" s="98" cm="1">
        <f t="array" aca="1" ref="AR550" ca="1">INDIRECT(ADDRESS(CELL("row", INDEX('Drugs properties'!$A:$A, MATCH($D550, 'Drugs properties'!$A:$A, 0), 0)), 4, 4, TRUE, "Drugs properties"))</f>
        <v>20.309999999999999</v>
      </c>
      <c r="AS550" s="98" cm="1">
        <f t="array" aca="1" ref="AS550" ca="1">INDIRECT(ADDRESS(CELL("row", INDEX('Drugs properties'!$A:$A, MATCH($D550, 'Drugs properties'!$A:$A, 0), 0)), 5, 4, TRUE, "Drugs properties"))</f>
        <v>4.0599999999999996</v>
      </c>
      <c r="AT550" s="98" cm="1">
        <f t="array" aca="1" ref="AT550" ca="1">INDIRECT(ADDRESS(CELL("row", INDEX('Drugs properties'!$A:$A, MATCH($D550, 'Drugs properties'!$A:$A, 0), 0)), 6, 4, TRUE, "Drugs properties"))</f>
        <v>2</v>
      </c>
      <c r="AU550" s="98" cm="1">
        <f t="array" aca="1" ref="AU550" ca="1">INDIRECT(ADDRESS(CELL("row", INDEX('Drugs properties'!$A:$A, MATCH($D550, 'Drugs properties'!$A:$A, 0), 0)), 7, 4, TRUE, "Drugs properties"))</f>
        <v>0</v>
      </c>
      <c r="AV550" s="98" cm="1">
        <f t="array" aca="1" ref="AV550" ca="1">INDIRECT(ADDRESS(CELL("row", INDEX('Drugs properties'!$A:$A, MATCH($D550, 'Drugs properties'!$A:$A, 0), 0)), 8, 4, TRUE, "Drugs properties"))</f>
        <v>7</v>
      </c>
      <c r="AW550" s="98" cm="1">
        <f t="array" aca="1" ref="AW550" ca="1">INDIRECT(ADDRESS(CELL("row", INDEX('Drugs properties'!$A:$A, MATCH($D550, 'Drugs properties'!$A:$A, 0), 0)), 9, 4, TRUE, "Drugs properties"))</f>
        <v>23</v>
      </c>
      <c r="AX550" s="105" cm="1">
        <f t="array" aca="1" ref="AX550" ca="1">INDIRECT(ADDRESS(CELL("row", INDEX('Drugs properties'!$A:$A, MATCH($D550, 'Drugs properties'!$A:$A, 0), 0)), 11, 4, TRUE, "Drugs properties"))</f>
        <v>15227</v>
      </c>
      <c r="AY550" s="102" cm="1">
        <f t="array" aca="1" ref="AY550" ca="1">INDIRECT(ADDRESS(CELL("row", INDEX('Drugs properties'!$A:$A, MATCH($D550, 'Drugs properties'!$A:$A, 0), 0)), 12, 4, TRUE, "Drugs properties"))</f>
        <v>2229</v>
      </c>
      <c r="AZ550" s="102" cm="1">
        <f t="array" aca="1" ref="AZ550" ca="1">INDIRECT(ADDRESS(CELL("row", INDEX('Drugs properties'!$A:$A, MATCH($D550, 'Drugs properties'!$A:$A, 0), 0)), 13, 4, TRUE, "Drugs properties"))</f>
        <v>251</v>
      </c>
      <c r="BA550" s="109" cm="1">
        <f t="array" aca="1" ref="BA550" ca="1">INDIRECT(ADDRESS(CELL("row", INDEX('Drugs properties'!$A:$A, MATCH($D550, 'Drugs properties'!$A:$A, 0), 0)), 14, 4, TRUE, "Drugs properties"))</f>
        <v>10</v>
      </c>
    </row>
    <row r="551" spans="1:53" s="1" customFormat="1" ht="60" x14ac:dyDescent="0.25">
      <c r="A551" s="15">
        <v>549</v>
      </c>
      <c r="B551" s="89" t="s">
        <v>2576</v>
      </c>
      <c r="C551" s="32">
        <v>12820821</v>
      </c>
      <c r="D551" s="34" t="s">
        <v>59</v>
      </c>
      <c r="E551" s="90">
        <v>680</v>
      </c>
      <c r="F551" s="90"/>
      <c r="G551" s="90"/>
      <c r="H551" s="90"/>
      <c r="I551" s="90"/>
      <c r="J551" s="90"/>
      <c r="K551" s="90"/>
      <c r="L551" s="90"/>
      <c r="M551" s="35"/>
      <c r="N551" s="43">
        <v>33</v>
      </c>
      <c r="O551" s="91" t="s">
        <v>100</v>
      </c>
      <c r="P551" s="44"/>
      <c r="Q551" s="49"/>
      <c r="R551" s="92"/>
      <c r="S551" s="92"/>
      <c r="T551" s="50"/>
      <c r="U551" s="55"/>
      <c r="V551" s="93"/>
      <c r="W551" s="56">
        <v>625</v>
      </c>
      <c r="X551" s="61"/>
      <c r="Y551" s="74"/>
      <c r="Z551" s="74"/>
      <c r="AA551" s="74"/>
      <c r="AB551" s="74"/>
      <c r="AC551" s="74">
        <v>3.6</v>
      </c>
      <c r="AD551" s="74"/>
      <c r="AE551" s="74"/>
      <c r="AF551" s="74"/>
      <c r="AG551" s="74"/>
      <c r="AH551" s="74"/>
      <c r="AI551" s="74"/>
      <c r="AJ551" s="62"/>
      <c r="AK551" s="67"/>
      <c r="AL551" s="94"/>
      <c r="AM551" s="94"/>
      <c r="AN551" s="68"/>
      <c r="AO551" s="72"/>
      <c r="AP551" s="100" t="str" cm="1">
        <f t="array" aca="1" ref="AP551" ca="1">INDIRECT(ADDRESS(CELL("row", INDEX('Drugs properties'!$A:$A, MATCH($D551, 'Drugs properties'!$A:$A, 0), 0)), 2, 4, TRUE, "Drugs properties"))</f>
        <v>CCC(=O)C(CC(C)N(C)C)(C1=CC=CC=C1)C2=CC=CC=C2</v>
      </c>
      <c r="AQ551" s="98" cm="1">
        <f t="array" aca="1" ref="AQ551" ca="1">INDIRECT(ADDRESS(CELL("row", INDEX('Drugs properties'!$A:$A, MATCH($D551, 'Drugs properties'!$A:$A, 0), 0)), 3, 4, TRUE, "Drugs properties"))</f>
        <v>309.45</v>
      </c>
      <c r="AR551" s="98" cm="1">
        <f t="array" aca="1" ref="AR551" ca="1">INDIRECT(ADDRESS(CELL("row", INDEX('Drugs properties'!$A:$A, MATCH($D551, 'Drugs properties'!$A:$A, 0), 0)), 4, 4, TRUE, "Drugs properties"))</f>
        <v>20.309999999999999</v>
      </c>
      <c r="AS551" s="98" cm="1">
        <f t="array" aca="1" ref="AS551" ca="1">INDIRECT(ADDRESS(CELL("row", INDEX('Drugs properties'!$A:$A, MATCH($D551, 'Drugs properties'!$A:$A, 0), 0)), 5, 4, TRUE, "Drugs properties"))</f>
        <v>4.0599999999999996</v>
      </c>
      <c r="AT551" s="98" cm="1">
        <f t="array" aca="1" ref="AT551" ca="1">INDIRECT(ADDRESS(CELL("row", INDEX('Drugs properties'!$A:$A, MATCH($D551, 'Drugs properties'!$A:$A, 0), 0)), 6, 4, TRUE, "Drugs properties"))</f>
        <v>2</v>
      </c>
      <c r="AU551" s="98" cm="1">
        <f t="array" aca="1" ref="AU551" ca="1">INDIRECT(ADDRESS(CELL("row", INDEX('Drugs properties'!$A:$A, MATCH($D551, 'Drugs properties'!$A:$A, 0), 0)), 7, 4, TRUE, "Drugs properties"))</f>
        <v>0</v>
      </c>
      <c r="AV551" s="98" cm="1">
        <f t="array" aca="1" ref="AV551" ca="1">INDIRECT(ADDRESS(CELL("row", INDEX('Drugs properties'!$A:$A, MATCH($D551, 'Drugs properties'!$A:$A, 0), 0)), 8, 4, TRUE, "Drugs properties"))</f>
        <v>7</v>
      </c>
      <c r="AW551" s="98" cm="1">
        <f t="array" aca="1" ref="AW551" ca="1">INDIRECT(ADDRESS(CELL("row", INDEX('Drugs properties'!$A:$A, MATCH($D551, 'Drugs properties'!$A:$A, 0), 0)), 9, 4, TRUE, "Drugs properties"))</f>
        <v>23</v>
      </c>
      <c r="AX551" s="105" cm="1">
        <f t="array" aca="1" ref="AX551" ca="1">INDIRECT(ADDRESS(CELL("row", INDEX('Drugs properties'!$A:$A, MATCH($D551, 'Drugs properties'!$A:$A, 0), 0)), 11, 4, TRUE, "Drugs properties"))</f>
        <v>15227</v>
      </c>
      <c r="AY551" s="102" cm="1">
        <f t="array" aca="1" ref="AY551" ca="1">INDIRECT(ADDRESS(CELL("row", INDEX('Drugs properties'!$A:$A, MATCH($D551, 'Drugs properties'!$A:$A, 0), 0)), 12, 4, TRUE, "Drugs properties"))</f>
        <v>2229</v>
      </c>
      <c r="AZ551" s="102" cm="1">
        <f t="array" aca="1" ref="AZ551" ca="1">INDIRECT(ADDRESS(CELL("row", INDEX('Drugs properties'!$A:$A, MATCH($D551, 'Drugs properties'!$A:$A, 0), 0)), 13, 4, TRUE, "Drugs properties"))</f>
        <v>251</v>
      </c>
      <c r="BA551" s="109" cm="1">
        <f t="array" aca="1" ref="BA551" ca="1">INDIRECT(ADDRESS(CELL("row", INDEX('Drugs properties'!$A:$A, MATCH($D551, 'Drugs properties'!$A:$A, 0), 0)), 14, 4, TRUE, "Drugs properties"))</f>
        <v>10</v>
      </c>
    </row>
    <row r="552" spans="1:53" s="1" customFormat="1" ht="60" x14ac:dyDescent="0.25">
      <c r="A552" s="15">
        <v>550</v>
      </c>
      <c r="B552" s="89" t="s">
        <v>2576</v>
      </c>
      <c r="C552" s="32">
        <v>12820821</v>
      </c>
      <c r="D552" s="34" t="s">
        <v>59</v>
      </c>
      <c r="E552" s="90">
        <v>540</v>
      </c>
      <c r="F552" s="90"/>
      <c r="G552" s="90"/>
      <c r="H552" s="90" t="s">
        <v>245</v>
      </c>
      <c r="I552" s="90"/>
      <c r="J552" s="90"/>
      <c r="K552" s="90"/>
      <c r="L552" s="90"/>
      <c r="M552" s="35"/>
      <c r="N552" s="43">
        <v>52</v>
      </c>
      <c r="O552" s="91" t="s">
        <v>96</v>
      </c>
      <c r="P552" s="44"/>
      <c r="Q552" s="49"/>
      <c r="R552" s="92"/>
      <c r="S552" s="92"/>
      <c r="T552" s="50"/>
      <c r="U552" s="55"/>
      <c r="V552" s="93"/>
      <c r="W552" s="56">
        <v>650</v>
      </c>
      <c r="X552" s="61"/>
      <c r="Y552" s="74"/>
      <c r="Z552" s="74"/>
      <c r="AA552" s="74"/>
      <c r="AB552" s="74"/>
      <c r="AC552" s="74">
        <v>3.4</v>
      </c>
      <c r="AD552" s="74"/>
      <c r="AE552" s="74"/>
      <c r="AF552" s="74"/>
      <c r="AG552" s="74"/>
      <c r="AH552" s="74"/>
      <c r="AI552" s="74"/>
      <c r="AJ552" s="62"/>
      <c r="AK552" s="67"/>
      <c r="AL552" s="94"/>
      <c r="AM552" s="94"/>
      <c r="AN552" s="68"/>
      <c r="AO552" s="72"/>
      <c r="AP552" s="98" t="str" cm="1">
        <f t="array" aca="1" ref="AP552" ca="1">INDIRECT(ADDRESS(CELL("row", INDEX('Drugs properties'!$A:$A, MATCH($D552, 'Drugs properties'!$A:$A, 0), 0)), 2, 4, TRUE, "Drugs properties"))</f>
        <v>CCC(=O)C(CC(C)N(C)C)(C1=CC=CC=C1)C2=CC=CC=C2</v>
      </c>
      <c r="AQ552" s="98" cm="1">
        <f t="array" aca="1" ref="AQ552" ca="1">INDIRECT(ADDRESS(CELL("row", INDEX('Drugs properties'!$A:$A, MATCH($D552, 'Drugs properties'!$A:$A, 0), 0)), 3, 4, TRUE, "Drugs properties"))</f>
        <v>309.45</v>
      </c>
      <c r="AR552" s="98" cm="1">
        <f t="array" aca="1" ref="AR552" ca="1">INDIRECT(ADDRESS(CELL("row", INDEX('Drugs properties'!$A:$A, MATCH($D552, 'Drugs properties'!$A:$A, 0), 0)), 4, 4, TRUE, "Drugs properties"))</f>
        <v>20.309999999999999</v>
      </c>
      <c r="AS552" s="98" cm="1">
        <f t="array" aca="1" ref="AS552" ca="1">INDIRECT(ADDRESS(CELL("row", INDEX('Drugs properties'!$A:$A, MATCH($D552, 'Drugs properties'!$A:$A, 0), 0)), 5, 4, TRUE, "Drugs properties"))</f>
        <v>4.0599999999999996</v>
      </c>
      <c r="AT552" s="98" cm="1">
        <f t="array" aca="1" ref="AT552" ca="1">INDIRECT(ADDRESS(CELL("row", INDEX('Drugs properties'!$A:$A, MATCH($D552, 'Drugs properties'!$A:$A, 0), 0)), 6, 4, TRUE, "Drugs properties"))</f>
        <v>2</v>
      </c>
      <c r="AU552" s="98" cm="1">
        <f t="array" aca="1" ref="AU552" ca="1">INDIRECT(ADDRESS(CELL("row", INDEX('Drugs properties'!$A:$A, MATCH($D552, 'Drugs properties'!$A:$A, 0), 0)), 7, 4, TRUE, "Drugs properties"))</f>
        <v>0</v>
      </c>
      <c r="AV552" s="98" cm="1">
        <f t="array" aca="1" ref="AV552" ca="1">INDIRECT(ADDRESS(CELL("row", INDEX('Drugs properties'!$A:$A, MATCH($D552, 'Drugs properties'!$A:$A, 0), 0)), 8, 4, TRUE, "Drugs properties"))</f>
        <v>7</v>
      </c>
      <c r="AW552" s="98" cm="1">
        <f t="array" aca="1" ref="AW552" ca="1">INDIRECT(ADDRESS(CELL("row", INDEX('Drugs properties'!$A:$A, MATCH($D552, 'Drugs properties'!$A:$A, 0), 0)), 9, 4, TRUE, "Drugs properties"))</f>
        <v>23</v>
      </c>
      <c r="AX552" s="105" cm="1">
        <f t="array" aca="1" ref="AX552" ca="1">INDIRECT(ADDRESS(CELL("row", INDEX('Drugs properties'!$A:$A, MATCH($D552, 'Drugs properties'!$A:$A, 0), 0)), 11, 4, TRUE, "Drugs properties"))</f>
        <v>15227</v>
      </c>
      <c r="AY552" s="102" cm="1">
        <f t="array" aca="1" ref="AY552" ca="1">INDIRECT(ADDRESS(CELL("row", INDEX('Drugs properties'!$A:$A, MATCH($D552, 'Drugs properties'!$A:$A, 0), 0)), 12, 4, TRUE, "Drugs properties"))</f>
        <v>2229</v>
      </c>
      <c r="AZ552" s="102" cm="1">
        <f t="array" aca="1" ref="AZ552" ca="1">INDIRECT(ADDRESS(CELL("row", INDEX('Drugs properties'!$A:$A, MATCH($D552, 'Drugs properties'!$A:$A, 0), 0)), 13, 4, TRUE, "Drugs properties"))</f>
        <v>251</v>
      </c>
      <c r="BA552" s="109" cm="1">
        <f t="array" aca="1" ref="BA552" ca="1">INDIRECT(ADDRESS(CELL("row", INDEX('Drugs properties'!$A:$A, MATCH($D552, 'Drugs properties'!$A:$A, 0), 0)), 14, 4, TRUE, "Drugs properties"))</f>
        <v>10</v>
      </c>
    </row>
    <row r="553" spans="1:53" s="1" customFormat="1" ht="60" x14ac:dyDescent="0.25">
      <c r="A553" s="15">
        <v>551</v>
      </c>
      <c r="B553" s="89" t="s">
        <v>2576</v>
      </c>
      <c r="C553" s="32">
        <v>12820821</v>
      </c>
      <c r="D553" s="34" t="s">
        <v>59</v>
      </c>
      <c r="E553" s="90">
        <v>600</v>
      </c>
      <c r="F553" s="90"/>
      <c r="G553" s="90"/>
      <c r="H553" s="90"/>
      <c r="I553" s="90"/>
      <c r="J553" s="90"/>
      <c r="K553" s="90"/>
      <c r="L553" s="90"/>
      <c r="M553" s="35"/>
      <c r="N553" s="43">
        <v>47</v>
      </c>
      <c r="O553" s="91" t="s">
        <v>96</v>
      </c>
      <c r="P553" s="44"/>
      <c r="Q553" s="49"/>
      <c r="R553" s="92"/>
      <c r="S553" s="92"/>
      <c r="T553" s="50"/>
      <c r="U553" s="55"/>
      <c r="V553" s="93"/>
      <c r="W553" s="56">
        <v>635</v>
      </c>
      <c r="X553" s="61"/>
      <c r="Y553" s="74"/>
      <c r="Z553" s="74"/>
      <c r="AA553" s="74"/>
      <c r="AB553" s="74"/>
      <c r="AC553" s="74">
        <v>4.2</v>
      </c>
      <c r="AD553" s="74"/>
      <c r="AE553" s="74"/>
      <c r="AF553" s="74"/>
      <c r="AG553" s="74"/>
      <c r="AH553" s="74"/>
      <c r="AI553" s="74"/>
      <c r="AJ553" s="62"/>
      <c r="AK553" s="67"/>
      <c r="AL553" s="94"/>
      <c r="AM553" s="94"/>
      <c r="AN553" s="68"/>
      <c r="AO553" s="72"/>
      <c r="AP553" s="98" t="str" cm="1">
        <f t="array" aca="1" ref="AP553" ca="1">INDIRECT(ADDRESS(CELL("row", INDEX('Drugs properties'!$A:$A, MATCH($D553, 'Drugs properties'!$A:$A, 0), 0)), 2, 4, TRUE, "Drugs properties"))</f>
        <v>CCC(=O)C(CC(C)N(C)C)(C1=CC=CC=C1)C2=CC=CC=C2</v>
      </c>
      <c r="AQ553" s="98" cm="1">
        <f t="array" aca="1" ref="AQ553" ca="1">INDIRECT(ADDRESS(CELL("row", INDEX('Drugs properties'!$A:$A, MATCH($D553, 'Drugs properties'!$A:$A, 0), 0)), 3, 4, TRUE, "Drugs properties"))</f>
        <v>309.45</v>
      </c>
      <c r="AR553" s="98" cm="1">
        <f t="array" aca="1" ref="AR553" ca="1">INDIRECT(ADDRESS(CELL("row", INDEX('Drugs properties'!$A:$A, MATCH($D553, 'Drugs properties'!$A:$A, 0), 0)), 4, 4, TRUE, "Drugs properties"))</f>
        <v>20.309999999999999</v>
      </c>
      <c r="AS553" s="98" cm="1">
        <f t="array" aca="1" ref="AS553" ca="1">INDIRECT(ADDRESS(CELL("row", INDEX('Drugs properties'!$A:$A, MATCH($D553, 'Drugs properties'!$A:$A, 0), 0)), 5, 4, TRUE, "Drugs properties"))</f>
        <v>4.0599999999999996</v>
      </c>
      <c r="AT553" s="98" cm="1">
        <f t="array" aca="1" ref="AT553" ca="1">INDIRECT(ADDRESS(CELL("row", INDEX('Drugs properties'!$A:$A, MATCH($D553, 'Drugs properties'!$A:$A, 0), 0)), 6, 4, TRUE, "Drugs properties"))</f>
        <v>2</v>
      </c>
      <c r="AU553" s="98" cm="1">
        <f t="array" aca="1" ref="AU553" ca="1">INDIRECT(ADDRESS(CELL("row", INDEX('Drugs properties'!$A:$A, MATCH($D553, 'Drugs properties'!$A:$A, 0), 0)), 7, 4, TRUE, "Drugs properties"))</f>
        <v>0</v>
      </c>
      <c r="AV553" s="98" cm="1">
        <f t="array" aca="1" ref="AV553" ca="1">INDIRECT(ADDRESS(CELL("row", INDEX('Drugs properties'!$A:$A, MATCH($D553, 'Drugs properties'!$A:$A, 0), 0)), 8, 4, TRUE, "Drugs properties"))</f>
        <v>7</v>
      </c>
      <c r="AW553" s="98" cm="1">
        <f t="array" aca="1" ref="AW553" ca="1">INDIRECT(ADDRESS(CELL("row", INDEX('Drugs properties'!$A:$A, MATCH($D553, 'Drugs properties'!$A:$A, 0), 0)), 9, 4, TRUE, "Drugs properties"))</f>
        <v>23</v>
      </c>
      <c r="AX553" s="105" cm="1">
        <f t="array" aca="1" ref="AX553" ca="1">INDIRECT(ADDRESS(CELL("row", INDEX('Drugs properties'!$A:$A, MATCH($D553, 'Drugs properties'!$A:$A, 0), 0)), 11, 4, TRUE, "Drugs properties"))</f>
        <v>15227</v>
      </c>
      <c r="AY553" s="102" cm="1">
        <f t="array" aca="1" ref="AY553" ca="1">INDIRECT(ADDRESS(CELL("row", INDEX('Drugs properties'!$A:$A, MATCH($D553, 'Drugs properties'!$A:$A, 0), 0)), 12, 4, TRUE, "Drugs properties"))</f>
        <v>2229</v>
      </c>
      <c r="AZ553" s="102" cm="1">
        <f t="array" aca="1" ref="AZ553" ca="1">INDIRECT(ADDRESS(CELL("row", INDEX('Drugs properties'!$A:$A, MATCH($D553, 'Drugs properties'!$A:$A, 0), 0)), 13, 4, TRUE, "Drugs properties"))</f>
        <v>251</v>
      </c>
      <c r="BA553" s="109" cm="1">
        <f t="array" aca="1" ref="BA553" ca="1">INDIRECT(ADDRESS(CELL("row", INDEX('Drugs properties'!$A:$A, MATCH($D553, 'Drugs properties'!$A:$A, 0), 0)), 14, 4, TRUE, "Drugs properties"))</f>
        <v>10</v>
      </c>
    </row>
    <row r="554" spans="1:53" s="1" customFormat="1" ht="60" x14ac:dyDescent="0.25">
      <c r="A554" s="15">
        <v>552</v>
      </c>
      <c r="B554" s="89" t="s">
        <v>2576</v>
      </c>
      <c r="C554" s="32">
        <v>12820821</v>
      </c>
      <c r="D554" s="34" t="s">
        <v>59</v>
      </c>
      <c r="E554" s="90">
        <v>330</v>
      </c>
      <c r="F554" s="90"/>
      <c r="G554" s="90"/>
      <c r="H554" s="90"/>
      <c r="I554" s="90"/>
      <c r="J554" s="90"/>
      <c r="K554" s="90"/>
      <c r="L554" s="90"/>
      <c r="M554" s="35"/>
      <c r="N554" s="43">
        <v>75</v>
      </c>
      <c r="O554" s="91" t="s">
        <v>100</v>
      </c>
      <c r="P554" s="44"/>
      <c r="Q554" s="49"/>
      <c r="R554" s="92"/>
      <c r="S554" s="92"/>
      <c r="T554" s="50"/>
      <c r="U554" s="55"/>
      <c r="V554" s="93"/>
      <c r="W554" s="56">
        <v>522</v>
      </c>
      <c r="X554" s="61"/>
      <c r="Y554" s="74"/>
      <c r="Z554" s="74"/>
      <c r="AA554" s="74"/>
      <c r="AB554" s="74"/>
      <c r="AC554" s="74">
        <v>3.3</v>
      </c>
      <c r="AD554" s="74"/>
      <c r="AE554" s="74"/>
      <c r="AF554" s="74"/>
      <c r="AG554" s="74"/>
      <c r="AH554" s="74"/>
      <c r="AI554" s="74"/>
      <c r="AJ554" s="62"/>
      <c r="AK554" s="67"/>
      <c r="AL554" s="94"/>
      <c r="AM554" s="94"/>
      <c r="AN554" s="68"/>
      <c r="AO554" s="72"/>
      <c r="AP554" s="98" t="str" cm="1">
        <f t="array" aca="1" ref="AP554" ca="1">INDIRECT(ADDRESS(CELL("row", INDEX('Drugs properties'!$A:$A, MATCH($D554, 'Drugs properties'!$A:$A, 0), 0)), 2, 4, TRUE, "Drugs properties"))</f>
        <v>CCC(=O)C(CC(C)N(C)C)(C1=CC=CC=C1)C2=CC=CC=C2</v>
      </c>
      <c r="AQ554" s="98" cm="1">
        <f t="array" aca="1" ref="AQ554" ca="1">INDIRECT(ADDRESS(CELL("row", INDEX('Drugs properties'!$A:$A, MATCH($D554, 'Drugs properties'!$A:$A, 0), 0)), 3, 4, TRUE, "Drugs properties"))</f>
        <v>309.45</v>
      </c>
      <c r="AR554" s="98" cm="1">
        <f t="array" aca="1" ref="AR554" ca="1">INDIRECT(ADDRESS(CELL("row", INDEX('Drugs properties'!$A:$A, MATCH($D554, 'Drugs properties'!$A:$A, 0), 0)), 4, 4, TRUE, "Drugs properties"))</f>
        <v>20.309999999999999</v>
      </c>
      <c r="AS554" s="98" cm="1">
        <f t="array" aca="1" ref="AS554" ca="1">INDIRECT(ADDRESS(CELL("row", INDEX('Drugs properties'!$A:$A, MATCH($D554, 'Drugs properties'!$A:$A, 0), 0)), 5, 4, TRUE, "Drugs properties"))</f>
        <v>4.0599999999999996</v>
      </c>
      <c r="AT554" s="98" cm="1">
        <f t="array" aca="1" ref="AT554" ca="1">INDIRECT(ADDRESS(CELL("row", INDEX('Drugs properties'!$A:$A, MATCH($D554, 'Drugs properties'!$A:$A, 0), 0)), 6, 4, TRUE, "Drugs properties"))</f>
        <v>2</v>
      </c>
      <c r="AU554" s="98" cm="1">
        <f t="array" aca="1" ref="AU554" ca="1">INDIRECT(ADDRESS(CELL("row", INDEX('Drugs properties'!$A:$A, MATCH($D554, 'Drugs properties'!$A:$A, 0), 0)), 7, 4, TRUE, "Drugs properties"))</f>
        <v>0</v>
      </c>
      <c r="AV554" s="98" cm="1">
        <f t="array" aca="1" ref="AV554" ca="1">INDIRECT(ADDRESS(CELL("row", INDEX('Drugs properties'!$A:$A, MATCH($D554, 'Drugs properties'!$A:$A, 0), 0)), 8, 4, TRUE, "Drugs properties"))</f>
        <v>7</v>
      </c>
      <c r="AW554" s="98" cm="1">
        <f t="array" aca="1" ref="AW554" ca="1">INDIRECT(ADDRESS(CELL("row", INDEX('Drugs properties'!$A:$A, MATCH($D554, 'Drugs properties'!$A:$A, 0), 0)), 9, 4, TRUE, "Drugs properties"))</f>
        <v>23</v>
      </c>
      <c r="AX554" s="105" cm="1">
        <f t="array" aca="1" ref="AX554" ca="1">INDIRECT(ADDRESS(CELL("row", INDEX('Drugs properties'!$A:$A, MATCH($D554, 'Drugs properties'!$A:$A, 0), 0)), 11, 4, TRUE, "Drugs properties"))</f>
        <v>15227</v>
      </c>
      <c r="AY554" s="102" cm="1">
        <f t="array" aca="1" ref="AY554" ca="1">INDIRECT(ADDRESS(CELL("row", INDEX('Drugs properties'!$A:$A, MATCH($D554, 'Drugs properties'!$A:$A, 0), 0)), 12, 4, TRUE, "Drugs properties"))</f>
        <v>2229</v>
      </c>
      <c r="AZ554" s="102" cm="1">
        <f t="array" aca="1" ref="AZ554" ca="1">INDIRECT(ADDRESS(CELL("row", INDEX('Drugs properties'!$A:$A, MATCH($D554, 'Drugs properties'!$A:$A, 0), 0)), 13, 4, TRUE, "Drugs properties"))</f>
        <v>251</v>
      </c>
      <c r="BA554" s="109" cm="1">
        <f t="array" aca="1" ref="BA554" ca="1">INDIRECT(ADDRESS(CELL("row", INDEX('Drugs properties'!$A:$A, MATCH($D554, 'Drugs properties'!$A:$A, 0), 0)), 14, 4, TRUE, "Drugs properties"))</f>
        <v>10</v>
      </c>
    </row>
    <row r="555" spans="1:53" s="1" customFormat="1" ht="210" x14ac:dyDescent="0.25">
      <c r="A555" s="15">
        <v>553</v>
      </c>
      <c r="B555" s="89" t="s">
        <v>2580</v>
      </c>
      <c r="C555" s="32">
        <v>8086567</v>
      </c>
      <c r="D555" s="34" t="s">
        <v>278</v>
      </c>
      <c r="E555" s="90">
        <v>4000</v>
      </c>
      <c r="F555" s="90" t="s">
        <v>2584</v>
      </c>
      <c r="G555" s="90"/>
      <c r="H555" s="90" t="s">
        <v>2582</v>
      </c>
      <c r="I555" s="90">
        <v>3000</v>
      </c>
      <c r="J555" s="90" t="s">
        <v>2583</v>
      </c>
      <c r="K555" s="90"/>
      <c r="L555" s="90"/>
      <c r="M555" s="35"/>
      <c r="N555" s="43">
        <v>35</v>
      </c>
      <c r="O555" s="91" t="s">
        <v>100</v>
      </c>
      <c r="P555" s="44" t="s">
        <v>2581</v>
      </c>
      <c r="Q555" s="49"/>
      <c r="R555" s="92"/>
      <c r="S555" s="92">
        <v>24</v>
      </c>
      <c r="T555" s="50">
        <v>38.799999999999997</v>
      </c>
      <c r="U555" s="55"/>
      <c r="V555" s="93">
        <v>520</v>
      </c>
      <c r="W555" s="56">
        <v>600</v>
      </c>
      <c r="X555" s="61"/>
      <c r="Y555" s="74"/>
      <c r="Z555" s="74"/>
      <c r="AA555" s="74"/>
      <c r="AB555" s="74"/>
      <c r="AC555" s="74" t="s">
        <v>73</v>
      </c>
      <c r="AD555" s="74" t="s">
        <v>73</v>
      </c>
      <c r="AE555" s="74"/>
      <c r="AF555" s="74"/>
      <c r="AG555" s="74"/>
      <c r="AH555" s="74"/>
      <c r="AI555" s="74"/>
      <c r="AJ555" s="62"/>
      <c r="AK555" s="67" t="s">
        <v>2586</v>
      </c>
      <c r="AL555" s="94"/>
      <c r="AM555" s="94" t="s">
        <v>2587</v>
      </c>
      <c r="AN555" s="68"/>
      <c r="AO555" s="72" t="s">
        <v>2585</v>
      </c>
      <c r="AP555" s="98" t="str" cm="1">
        <f t="array" aca="1" ref="AP555" ca="1">INDIRECT(ADDRESS(CELL("row", INDEX('Drugs properties'!$A:$A, MATCH($D555, 'Drugs properties'!$A:$A, 0), 0)), 2, 4, TRUE, "Drugs properties"))</f>
        <v>CCC1C(C(C(C(=O)C(CC(C(C(C(C(C(=O)O1)C)OC2CC(C(C(O2)C)O)(C)OC)C)OC3C(C(CC(O3)C)N(C)C)O)(C)O)C)C)O)(C)O</v>
      </c>
      <c r="AQ555" s="98" cm="1">
        <f t="array" aca="1" ref="AQ555" ca="1">INDIRECT(ADDRESS(CELL("row", INDEX('Drugs properties'!$A:$A, MATCH($D555, 'Drugs properties'!$A:$A, 0), 0)), 3, 4, TRUE, "Drugs properties"))</f>
        <v>733.93</v>
      </c>
      <c r="AR555" s="98" cm="1">
        <f t="array" aca="1" ref="AR555" ca="1">INDIRECT(ADDRESS(CELL("row", INDEX('Drugs properties'!$A:$A, MATCH($D555, 'Drugs properties'!$A:$A, 0), 0)), 4, 4, TRUE, "Drugs properties"))</f>
        <v>193.91</v>
      </c>
      <c r="AS555" s="98" cm="1">
        <f t="array" aca="1" ref="AS555" ca="1">INDIRECT(ADDRESS(CELL("row", INDEX('Drugs properties'!$A:$A, MATCH($D555, 'Drugs properties'!$A:$A, 0), 0)), 5, 4, TRUE, "Drugs properties"))</f>
        <v>1.87</v>
      </c>
      <c r="AT555" s="98" cm="1">
        <f t="array" aca="1" ref="AT555" ca="1">INDIRECT(ADDRESS(CELL("row", INDEX('Drugs properties'!$A:$A, MATCH($D555, 'Drugs properties'!$A:$A, 0), 0)), 6, 4, TRUE, "Drugs properties"))</f>
        <v>14</v>
      </c>
      <c r="AU555" s="98" cm="1">
        <f t="array" aca="1" ref="AU555" ca="1">INDIRECT(ADDRESS(CELL("row", INDEX('Drugs properties'!$A:$A, MATCH($D555, 'Drugs properties'!$A:$A, 0), 0)), 7, 4, TRUE, "Drugs properties"))</f>
        <v>5</v>
      </c>
      <c r="AV555" s="98" cm="1">
        <f t="array" aca="1" ref="AV555" ca="1">INDIRECT(ADDRESS(CELL("row", INDEX('Drugs properties'!$A:$A, MATCH($D555, 'Drugs properties'!$A:$A, 0), 0)), 8, 4, TRUE, "Drugs properties"))</f>
        <v>7</v>
      </c>
      <c r="AW555" s="98" cm="1">
        <f t="array" aca="1" ref="AW555" ca="1">INDIRECT(ADDRESS(CELL("row", INDEX('Drugs properties'!$A:$A, MATCH($D555, 'Drugs properties'!$A:$A, 0), 0)), 9, 4, TRUE, "Drugs properties"))</f>
        <v>51</v>
      </c>
      <c r="AX555" s="105" cm="1">
        <f t="array" aca="1" ref="AX555" ca="1">INDIRECT(ADDRESS(CELL("row", INDEX('Drugs properties'!$A:$A, MATCH($D555, 'Drugs properties'!$A:$A, 0), 0)), 11, 4, TRUE, "Drugs properties"))</f>
        <v>11800</v>
      </c>
      <c r="AY555" s="102" cm="1">
        <f t="array" aca="1" ref="AY555" ca="1">INDIRECT(ADDRESS(CELL("row", INDEX('Drugs properties'!$A:$A, MATCH($D555, 'Drugs properties'!$A:$A, 0), 0)), 12, 4, TRUE, "Drugs properties"))</f>
        <v>818</v>
      </c>
      <c r="AZ555" s="102" cm="1">
        <f t="array" aca="1" ref="AZ555" ca="1">INDIRECT(ADDRESS(CELL("row", INDEX('Drugs properties'!$A:$A, MATCH($D555, 'Drugs properties'!$A:$A, 0), 0)), 13, 4, TRUE, "Drugs properties"))</f>
        <v>133</v>
      </c>
      <c r="BA555" s="109" cm="1">
        <f t="array" aca="1" ref="BA555" ca="1">INDIRECT(ADDRESS(CELL("row", INDEX('Drugs properties'!$A:$A, MATCH($D555, 'Drugs properties'!$A:$A, 0), 0)), 14, 4, TRUE, "Drugs properties"))</f>
        <v>11</v>
      </c>
    </row>
    <row r="556" spans="1:53" s="1" customFormat="1" ht="255" x14ac:dyDescent="0.25">
      <c r="A556" s="15">
        <v>554</v>
      </c>
      <c r="B556" s="89" t="s">
        <v>2588</v>
      </c>
      <c r="C556" s="32">
        <v>20128168</v>
      </c>
      <c r="D556" s="34" t="s">
        <v>53</v>
      </c>
      <c r="E556" s="90">
        <v>160</v>
      </c>
      <c r="F556" s="90"/>
      <c r="G556" s="90"/>
      <c r="H556" s="90" t="s">
        <v>2590</v>
      </c>
      <c r="I556" s="90" t="s">
        <v>2591</v>
      </c>
      <c r="J556" s="90"/>
      <c r="K556" s="90"/>
      <c r="L556" s="90" t="s">
        <v>89</v>
      </c>
      <c r="M556" s="35"/>
      <c r="N556" s="43">
        <v>86</v>
      </c>
      <c r="O556" s="91" t="s">
        <v>96</v>
      </c>
      <c r="P556" s="44" t="s">
        <v>2589</v>
      </c>
      <c r="Q556" s="49"/>
      <c r="R556" s="92"/>
      <c r="S556" s="92"/>
      <c r="T556" s="50"/>
      <c r="U556" s="55"/>
      <c r="V556" s="93"/>
      <c r="W556" s="56"/>
      <c r="X556" s="61"/>
      <c r="Y556" s="74"/>
      <c r="Z556" s="74"/>
      <c r="AA556" s="74"/>
      <c r="AB556" s="74"/>
      <c r="AC556" s="74"/>
      <c r="AD556" s="74"/>
      <c r="AE556" s="74"/>
      <c r="AF556" s="74"/>
      <c r="AG556" s="74"/>
      <c r="AH556" s="74"/>
      <c r="AI556" s="74"/>
      <c r="AJ556" s="62"/>
      <c r="AK556" s="67" t="s">
        <v>2592</v>
      </c>
      <c r="AL556" s="94"/>
      <c r="AM556" s="94"/>
      <c r="AN556" s="68"/>
      <c r="AO556" s="72"/>
      <c r="AP556" s="98" t="str" cm="1">
        <f t="array" aca="1" ref="AP556" ca="1">INDIRECT(ADDRESS(CELL("row", INDEX('Drugs properties'!$A:$A, MATCH($D556, 'Drugs properties'!$A:$A, 0), 0)), 2, 4, TRUE, "Drugs properties"))</f>
        <v>CC(C)NCC(C1=CC=C(C=C1)NS(=O)(=O)C)O</v>
      </c>
      <c r="AQ556" s="98" cm="1">
        <f t="array" aca="1" ref="AQ556" ca="1">INDIRECT(ADDRESS(CELL("row", INDEX('Drugs properties'!$A:$A, MATCH($D556, 'Drugs properties'!$A:$A, 0), 0)), 3, 4, TRUE, "Drugs properties"))</f>
        <v>272.36</v>
      </c>
      <c r="AR556" s="98" cm="1">
        <f t="array" aca="1" ref="AR556" ca="1">INDIRECT(ADDRESS(CELL("row", INDEX('Drugs properties'!$A:$A, MATCH($D556, 'Drugs properties'!$A:$A, 0), 0)), 4, 4, TRUE, "Drugs properties"))</f>
        <v>86.81</v>
      </c>
      <c r="AS556" s="98" cm="1">
        <f t="array" aca="1" ref="AS556" ca="1">INDIRECT(ADDRESS(CELL("row", INDEX('Drugs properties'!$A:$A, MATCH($D556, 'Drugs properties'!$A:$A, 0), 0)), 5, 4, TRUE, "Drugs properties"))</f>
        <v>1.03</v>
      </c>
      <c r="AT556" s="98" cm="1">
        <f t="array" aca="1" ref="AT556" ca="1">INDIRECT(ADDRESS(CELL("row", INDEX('Drugs properties'!$A:$A, MATCH($D556, 'Drugs properties'!$A:$A, 0), 0)), 6, 4, TRUE, "Drugs properties"))</f>
        <v>4</v>
      </c>
      <c r="AU556" s="98" cm="1">
        <f t="array" aca="1" ref="AU556" ca="1">INDIRECT(ADDRESS(CELL("row", INDEX('Drugs properties'!$A:$A, MATCH($D556, 'Drugs properties'!$A:$A, 0), 0)), 7, 4, TRUE, "Drugs properties"))</f>
        <v>3</v>
      </c>
      <c r="AV556" s="98" cm="1">
        <f t="array" aca="1" ref="AV556" ca="1">INDIRECT(ADDRESS(CELL("row", INDEX('Drugs properties'!$A:$A, MATCH($D556, 'Drugs properties'!$A:$A, 0), 0)), 8, 4, TRUE, "Drugs properties"))</f>
        <v>6</v>
      </c>
      <c r="AW556" s="98" cm="1">
        <f t="array" aca="1" ref="AW556" ca="1">INDIRECT(ADDRESS(CELL("row", INDEX('Drugs properties'!$A:$A, MATCH($D556, 'Drugs properties'!$A:$A, 0), 0)), 9, 4, TRUE, "Drugs properties"))</f>
        <v>18</v>
      </c>
      <c r="AX556" s="105" cm="1">
        <f t="array" aca="1" ref="AX556" ca="1">INDIRECT(ADDRESS(CELL("row", INDEX('Drugs properties'!$A:$A, MATCH($D556, 'Drugs properties'!$A:$A, 0), 0)), 11, 4, TRUE, "Drugs properties"))</f>
        <v>4950</v>
      </c>
      <c r="AY556" s="102" cm="1">
        <f t="array" aca="1" ref="AY556" ca="1">INDIRECT(ADDRESS(CELL("row", INDEX('Drugs properties'!$A:$A, MATCH($D556, 'Drugs properties'!$A:$A, 0), 0)), 12, 4, TRUE, "Drugs properties"))</f>
        <v>2201</v>
      </c>
      <c r="AZ556" s="102" cm="1">
        <f t="array" aca="1" ref="AZ556" ca="1">INDIRECT(ADDRESS(CELL("row", INDEX('Drugs properties'!$A:$A, MATCH($D556, 'Drugs properties'!$A:$A, 0), 0)), 13, 4, TRUE, "Drugs properties"))</f>
        <v>357</v>
      </c>
      <c r="BA556" s="109" cm="1">
        <f t="array" aca="1" ref="BA556" ca="1">INDIRECT(ADDRESS(CELL("row", INDEX('Drugs properties'!$A:$A, MATCH($D556, 'Drugs properties'!$A:$A, 0), 0)), 14, 4, TRUE, "Drugs properties"))</f>
        <v>34</v>
      </c>
    </row>
    <row r="557" spans="1:53" s="1" customFormat="1" ht="255" x14ac:dyDescent="0.25">
      <c r="A557" s="15">
        <v>555</v>
      </c>
      <c r="B557" s="89" t="s">
        <v>2593</v>
      </c>
      <c r="C557" s="32">
        <v>27494726</v>
      </c>
      <c r="D557" s="34" t="s">
        <v>30</v>
      </c>
      <c r="E557" s="90"/>
      <c r="F557" s="90" t="s">
        <v>2595</v>
      </c>
      <c r="G557" s="90" t="s">
        <v>26</v>
      </c>
      <c r="H557" s="90"/>
      <c r="I557" s="90"/>
      <c r="J557" s="90"/>
      <c r="K557" s="90"/>
      <c r="L557" s="90"/>
      <c r="M557" s="35"/>
      <c r="N557" s="43">
        <v>67</v>
      </c>
      <c r="O557" s="91" t="s">
        <v>96</v>
      </c>
      <c r="P557" s="44" t="s">
        <v>2594</v>
      </c>
      <c r="Q557" s="49"/>
      <c r="R557" s="92"/>
      <c r="S557" s="92"/>
      <c r="T557" s="50"/>
      <c r="U557" s="55"/>
      <c r="V557" s="93"/>
      <c r="W557" s="56" t="s">
        <v>2599</v>
      </c>
      <c r="X557" s="61"/>
      <c r="Y557" s="74"/>
      <c r="Z557" s="74"/>
      <c r="AA557" s="74"/>
      <c r="AB557" s="74"/>
      <c r="AC557" s="74">
        <v>4.22</v>
      </c>
      <c r="AD557" s="74"/>
      <c r="AE557" s="74"/>
      <c r="AF557" s="74"/>
      <c r="AG557" s="74"/>
      <c r="AH557" s="74"/>
      <c r="AI557" s="74" t="s">
        <v>2596</v>
      </c>
      <c r="AJ557" s="62" t="s">
        <v>2597</v>
      </c>
      <c r="AK557" s="67" t="s">
        <v>2598</v>
      </c>
      <c r="AL557" s="94"/>
      <c r="AM557" s="94"/>
      <c r="AN557" s="68"/>
      <c r="AO557" s="72"/>
      <c r="AP557" s="98" t="str" cm="1">
        <f t="array" aca="1" ref="AP557" ca="1">INDIRECT(ADDRESS(CELL("row", INDEX('Drugs properties'!$A:$A, MATCH($D557, 'Drugs properties'!$A:$A, 0), 0)), 2, 4, TRUE, "Drugs properties"))</f>
        <v>C1CC(N(C1)C(=O)C2CSSCC(C(=O)NC(C(=O)NC(C(=O)NC(C(=O)NC(C(=O)N2)CC(=O)N)CCC(=O)N)CC3=CC=CC=C3)CC4=CC=C(C=C4)O)NC(=O)CNC(=O)CNC(=O)CN)C(=O)NC(CCCCN)C(=O)NCC(=O)N</v>
      </c>
      <c r="AQ557" s="98" cm="1">
        <f t="array" aca="1" ref="AQ557" ca="1">INDIRECT(ADDRESS(CELL("row", INDEX('Drugs properties'!$A:$A, MATCH($D557, 'Drugs properties'!$A:$A, 0), 0)), 3, 4, TRUE, "Drugs properties"))</f>
        <v>1227.3699999999999</v>
      </c>
      <c r="AR557" s="98" cm="1">
        <f t="array" aca="1" ref="AR557" ca="1">INDIRECT(ADDRESS(CELL("row", INDEX('Drugs properties'!$A:$A, MATCH($D557, 'Drugs properties'!$A:$A, 0), 0)), 4, 4, TRUE, "Drugs properties"))</f>
        <v>563.45000000000005</v>
      </c>
      <c r="AS557" s="98" cm="1">
        <f t="array" aca="1" ref="AS557" ca="1">INDIRECT(ADDRESS(CELL("row", INDEX('Drugs properties'!$A:$A, MATCH($D557, 'Drugs properties'!$A:$A, 0), 0)), 5, 4, TRUE, "Drugs properties"))</f>
        <v>-4.78</v>
      </c>
      <c r="AT557" s="98" cm="1">
        <f t="array" aca="1" ref="AT557" ca="1">INDIRECT(ADDRESS(CELL("row", INDEX('Drugs properties'!$A:$A, MATCH($D557, 'Drugs properties'!$A:$A, 0), 0)), 6, 4, TRUE, "Drugs properties"))</f>
        <v>17</v>
      </c>
      <c r="AU557" s="98" cm="1">
        <f t="array" aca="1" ref="AU557" ca="1">INDIRECT(ADDRESS(CELL("row", INDEX('Drugs properties'!$A:$A, MATCH($D557, 'Drugs properties'!$A:$A, 0), 0)), 7, 4, TRUE, "Drugs properties"))</f>
        <v>16</v>
      </c>
      <c r="AV557" s="98" cm="1">
        <f t="array" aca="1" ref="AV557" ca="1">INDIRECT(ADDRESS(CELL("row", INDEX('Drugs properties'!$A:$A, MATCH($D557, 'Drugs properties'!$A:$A, 0), 0)), 8, 4, TRUE, "Drugs properties"))</f>
        <v>31</v>
      </c>
      <c r="AW557" s="98" cm="1">
        <f t="array" aca="1" ref="AW557" ca="1">INDIRECT(ADDRESS(CELL("row", INDEX('Drugs properties'!$A:$A, MATCH($D557, 'Drugs properties'!$A:$A, 0), 0)), 9, 4, TRUE, "Drugs properties"))</f>
        <v>85</v>
      </c>
      <c r="AX557" s="105" cm="1">
        <f t="array" aca="1" ref="AX557" ca="1">INDIRECT(ADDRESS(CELL("row", INDEX('Drugs properties'!$A:$A, MATCH($D557, 'Drugs properties'!$A:$A, 0), 0)), 11, 4, TRUE, "Drugs properties"))</f>
        <v>62</v>
      </c>
      <c r="AY557" s="102" cm="1">
        <f t="array" aca="1" ref="AY557" ca="1">INDIRECT(ADDRESS(CELL("row", INDEX('Drugs properties'!$A:$A, MATCH($D557, 'Drugs properties'!$A:$A, 0), 0)), 12, 4, TRUE, "Drugs properties"))</f>
        <v>25</v>
      </c>
      <c r="AZ557" s="102" cm="1">
        <f t="array" aca="1" ref="AZ557" ca="1">INDIRECT(ADDRESS(CELL("row", INDEX('Drugs properties'!$A:$A, MATCH($D557, 'Drugs properties'!$A:$A, 0), 0)), 13, 4, TRUE, "Drugs properties"))</f>
        <v>0</v>
      </c>
      <c r="BA557" s="109" cm="1">
        <f t="array" aca="1" ref="BA557" ca="1">INDIRECT(ADDRESS(CELL("row", INDEX('Drugs properties'!$A:$A, MATCH($D557, 'Drugs properties'!$A:$A, 0), 0)), 14, 4, TRUE, "Drugs properties"))</f>
        <v>0</v>
      </c>
    </row>
    <row r="558" spans="1:53" s="1" customFormat="1" ht="75" x14ac:dyDescent="0.25">
      <c r="A558" s="15">
        <v>556</v>
      </c>
      <c r="B558" s="89" t="s">
        <v>2600</v>
      </c>
      <c r="C558" s="32">
        <v>22443253</v>
      </c>
      <c r="D558" s="34" t="s">
        <v>74</v>
      </c>
      <c r="E558" s="90">
        <v>800</v>
      </c>
      <c r="F558" s="90"/>
      <c r="G558" s="90"/>
      <c r="H558" s="90" t="s">
        <v>2602</v>
      </c>
      <c r="I558" s="90">
        <v>900</v>
      </c>
      <c r="J558" s="90"/>
      <c r="K558" s="90"/>
      <c r="L558" s="90"/>
      <c r="M558" s="35"/>
      <c r="N558" s="43">
        <v>60</v>
      </c>
      <c r="O558" s="91" t="s">
        <v>100</v>
      </c>
      <c r="P558" s="44" t="s">
        <v>2601</v>
      </c>
      <c r="Q558" s="49"/>
      <c r="R558" s="92"/>
      <c r="S558" s="92"/>
      <c r="T558" s="50"/>
      <c r="U558" s="55">
        <v>138</v>
      </c>
      <c r="V558" s="93"/>
      <c r="W558" s="56">
        <v>760</v>
      </c>
      <c r="X558" s="61"/>
      <c r="Y558" s="74"/>
      <c r="Z558" s="74"/>
      <c r="AA558" s="74"/>
      <c r="AB558" s="74"/>
      <c r="AC558" s="74">
        <v>2.7</v>
      </c>
      <c r="AD558" s="74"/>
      <c r="AE558" s="74"/>
      <c r="AF558" s="74"/>
      <c r="AG558" s="74"/>
      <c r="AH558" s="74"/>
      <c r="AI558" s="74"/>
      <c r="AJ558" s="62"/>
      <c r="AK558" s="67" t="s">
        <v>2603</v>
      </c>
      <c r="AL558" s="94"/>
      <c r="AM558" s="94"/>
      <c r="AN558" s="68" t="s">
        <v>2604</v>
      </c>
      <c r="AO558" s="72"/>
      <c r="AP558" s="98" t="str" cm="1">
        <f t="array" aca="1" ref="AP558" ca="1">INDIRECT(ADDRESS(CELL("row", INDEX('Drugs properties'!$A:$A, MATCH($D558, 'Drugs properties'!$A:$A, 0), 0)), 2, 4, TRUE, "Drugs properties"))</f>
        <v>CCN1CCCC1CNC(=O)C2=C(C=CC(=C2)S(=O)(=O)N)OC</v>
      </c>
      <c r="AQ558" s="98" cm="1">
        <f t="array" aca="1" ref="AQ558" ca="1">INDIRECT(ADDRESS(CELL("row", INDEX('Drugs properties'!$A:$A, MATCH($D558, 'Drugs properties'!$A:$A, 0), 0)), 3, 4, TRUE, "Drugs properties"))</f>
        <v>341.43</v>
      </c>
      <c r="AR558" s="98" cm="1">
        <f t="array" aca="1" ref="AR558" ca="1">INDIRECT(ADDRESS(CELL("row", INDEX('Drugs properties'!$A:$A, MATCH($D558, 'Drugs properties'!$A:$A, 0), 0)), 4, 4, TRUE, "Drugs properties"))</f>
        <v>110.11</v>
      </c>
      <c r="AS558" s="98" cm="1">
        <f t="array" aca="1" ref="AS558" ca="1">INDIRECT(ADDRESS(CELL("row", INDEX('Drugs properties'!$A:$A, MATCH($D558, 'Drugs properties'!$A:$A, 0), 0)), 5, 4, TRUE, "Drugs properties"))</f>
        <v>0.76</v>
      </c>
      <c r="AT558" s="98" cm="1">
        <f t="array" aca="1" ref="AT558" ca="1">INDIRECT(ADDRESS(CELL("row", INDEX('Drugs properties'!$A:$A, MATCH($D558, 'Drugs properties'!$A:$A, 0), 0)), 6, 4, TRUE, "Drugs properties"))</f>
        <v>6</v>
      </c>
      <c r="AU558" s="98" cm="1">
        <f t="array" aca="1" ref="AU558" ca="1">INDIRECT(ADDRESS(CELL("row", INDEX('Drugs properties'!$A:$A, MATCH($D558, 'Drugs properties'!$A:$A, 0), 0)), 7, 4, TRUE, "Drugs properties"))</f>
        <v>2</v>
      </c>
      <c r="AV558" s="98" cm="1">
        <f t="array" aca="1" ref="AV558" ca="1">INDIRECT(ADDRESS(CELL("row", INDEX('Drugs properties'!$A:$A, MATCH($D558, 'Drugs properties'!$A:$A, 0), 0)), 8, 4, TRUE, "Drugs properties"))</f>
        <v>7</v>
      </c>
      <c r="AW558" s="98" cm="1">
        <f t="array" aca="1" ref="AW558" ca="1">INDIRECT(ADDRESS(CELL("row", INDEX('Drugs properties'!$A:$A, MATCH($D558, 'Drugs properties'!$A:$A, 0), 0)), 9, 4, TRUE, "Drugs properties"))</f>
        <v>23</v>
      </c>
      <c r="AX558" s="105" cm="1">
        <f t="array" aca="1" ref="AX558" ca="1">INDIRECT(ADDRESS(CELL("row", INDEX('Drugs properties'!$A:$A, MATCH($D558, 'Drugs properties'!$A:$A, 0), 0)), 11, 4, TRUE, "Drugs properties"))</f>
        <v>1416</v>
      </c>
      <c r="AY558" s="102" cm="1">
        <f t="array" aca="1" ref="AY558" ca="1">INDIRECT(ADDRESS(CELL("row", INDEX('Drugs properties'!$A:$A, MATCH($D558, 'Drugs properties'!$A:$A, 0), 0)), 12, 4, TRUE, "Drugs properties"))</f>
        <v>223</v>
      </c>
      <c r="AZ558" s="102" cm="1">
        <f t="array" aca="1" ref="AZ558" ca="1">INDIRECT(ADDRESS(CELL("row", INDEX('Drugs properties'!$A:$A, MATCH($D558, 'Drugs properties'!$A:$A, 0), 0)), 13, 4, TRUE, "Drugs properties"))</f>
        <v>51</v>
      </c>
      <c r="BA558" s="109" cm="1">
        <f t="array" aca="1" ref="BA558" ca="1">INDIRECT(ADDRESS(CELL("row", INDEX('Drugs properties'!$A:$A, MATCH($D558, 'Drugs properties'!$A:$A, 0), 0)), 14, 4, TRUE, "Drugs properties"))</f>
        <v>3</v>
      </c>
    </row>
    <row r="559" spans="1:53" s="1" customFormat="1" ht="135" x14ac:dyDescent="0.25">
      <c r="A559" s="15">
        <v>557</v>
      </c>
      <c r="B559" s="89" t="s">
        <v>2605</v>
      </c>
      <c r="C559" s="32">
        <v>32665746</v>
      </c>
      <c r="D559" s="34" t="s">
        <v>69</v>
      </c>
      <c r="E559" s="90"/>
      <c r="F559" s="90"/>
      <c r="G559" s="90"/>
      <c r="H559" s="90" t="s">
        <v>2606</v>
      </c>
      <c r="I559" s="90" t="s">
        <v>3397</v>
      </c>
      <c r="J559" s="90" t="s">
        <v>3398</v>
      </c>
      <c r="K559" s="90" t="s">
        <v>2607</v>
      </c>
      <c r="L559" s="90"/>
      <c r="M559" s="35"/>
      <c r="N559" s="43">
        <v>80</v>
      </c>
      <c r="O559" s="91" t="s">
        <v>100</v>
      </c>
      <c r="P559" s="44"/>
      <c r="Q559" s="49"/>
      <c r="R559" s="92"/>
      <c r="S559" s="92"/>
      <c r="T559" s="50"/>
      <c r="U559" s="55"/>
      <c r="V559" s="93"/>
      <c r="W559" s="56">
        <v>569</v>
      </c>
      <c r="X559" s="61"/>
      <c r="Y559" s="74"/>
      <c r="Z559" s="74"/>
      <c r="AA559" s="74"/>
      <c r="AB559" s="74"/>
      <c r="AC559" s="74">
        <v>3.5</v>
      </c>
      <c r="AD559" s="74">
        <v>0.49</v>
      </c>
      <c r="AE559" s="74"/>
      <c r="AF559" s="74"/>
      <c r="AG559" s="74"/>
      <c r="AH559" s="74"/>
      <c r="AI559" s="74"/>
      <c r="AJ559" s="62">
        <v>1.9343999999999999</v>
      </c>
      <c r="AK559" s="67" t="s">
        <v>2608</v>
      </c>
      <c r="AL559" s="94"/>
      <c r="AM559" s="95" t="s">
        <v>2609</v>
      </c>
      <c r="AN559" s="68"/>
      <c r="AO559" s="72"/>
      <c r="AP559" s="98" t="str" cm="1">
        <f t="array" aca="1" ref="AP559" ca="1">INDIRECT(ADDRESS(CELL("row", INDEX('Drugs properties'!$A:$A, MATCH($D559, 'Drugs properties'!$A:$A, 0), 0)), 2, 4, TRUE, "Drugs properties"))</f>
        <v>CCCCC1=C(C2=CC=CC=C2O1)C(=O)C3=CC(=C(C(=C3)I)OCCN(CC)CC)I</v>
      </c>
      <c r="AQ559" s="98" cm="1">
        <f t="array" aca="1" ref="AQ559" ca="1">INDIRECT(ADDRESS(CELL("row", INDEX('Drugs properties'!$A:$A, MATCH($D559, 'Drugs properties'!$A:$A, 0), 0)), 3, 4, TRUE, "Drugs properties"))</f>
        <v>645.30999999999995</v>
      </c>
      <c r="AR559" s="98" cm="1">
        <f t="array" aca="1" ref="AR559" ca="1">INDIRECT(ADDRESS(CELL("row", INDEX('Drugs properties'!$A:$A, MATCH($D559, 'Drugs properties'!$A:$A, 0), 0)), 4, 4, TRUE, "Drugs properties"))</f>
        <v>42.68</v>
      </c>
      <c r="AS559" s="98" cm="1">
        <f t="array" aca="1" ref="AS559" ca="1">INDIRECT(ADDRESS(CELL("row", INDEX('Drugs properties'!$A:$A, MATCH($D559, 'Drugs properties'!$A:$A, 0), 0)), 5, 4, TRUE, "Drugs properties"))</f>
        <v>6.49</v>
      </c>
      <c r="AT559" s="98" cm="1">
        <f t="array" aca="1" ref="AT559" ca="1">INDIRECT(ADDRESS(CELL("row", INDEX('Drugs properties'!$A:$A, MATCH($D559, 'Drugs properties'!$A:$A, 0), 0)), 6, 4, TRUE, "Drugs properties"))</f>
        <v>4</v>
      </c>
      <c r="AU559" s="98" cm="1">
        <f t="array" aca="1" ref="AU559" ca="1">INDIRECT(ADDRESS(CELL("row", INDEX('Drugs properties'!$A:$A, MATCH($D559, 'Drugs properties'!$A:$A, 0), 0)), 7, 4, TRUE, "Drugs properties"))</f>
        <v>0</v>
      </c>
      <c r="AV559" s="98" cm="1">
        <f t="array" aca="1" ref="AV559" ca="1">INDIRECT(ADDRESS(CELL("row", INDEX('Drugs properties'!$A:$A, MATCH($D559, 'Drugs properties'!$A:$A, 0), 0)), 8, 4, TRUE, "Drugs properties"))</f>
        <v>11</v>
      </c>
      <c r="AW559" s="98" cm="1">
        <f t="array" aca="1" ref="AW559" ca="1">INDIRECT(ADDRESS(CELL("row", INDEX('Drugs properties'!$A:$A, MATCH($D559, 'Drugs properties'!$A:$A, 0), 0)), 9, 4, TRUE, "Drugs properties"))</f>
        <v>31</v>
      </c>
      <c r="AX559" s="105" cm="1">
        <f t="array" aca="1" ref="AX559" ca="1">INDIRECT(ADDRESS(CELL("row", INDEX('Drugs properties'!$A:$A, MATCH($D559, 'Drugs properties'!$A:$A, 0), 0)), 11, 4, TRUE, "Drugs properties"))</f>
        <v>33532</v>
      </c>
      <c r="AY559" s="102" cm="1">
        <f t="array" aca="1" ref="AY559" ca="1">INDIRECT(ADDRESS(CELL("row", INDEX('Drugs properties'!$A:$A, MATCH($D559, 'Drugs properties'!$A:$A, 0), 0)), 12, 4, TRUE, "Drugs properties"))</f>
        <v>9543</v>
      </c>
      <c r="AZ559" s="102" cm="1">
        <f t="array" aca="1" ref="AZ559" ca="1">INDIRECT(ADDRESS(CELL("row", INDEX('Drugs properties'!$A:$A, MATCH($D559, 'Drugs properties'!$A:$A, 0), 0)), 13, 4, TRUE, "Drugs properties"))</f>
        <v>845</v>
      </c>
      <c r="BA559" s="109" cm="1">
        <f t="array" aca="1" ref="BA559" ca="1">INDIRECT(ADDRESS(CELL("row", INDEX('Drugs properties'!$A:$A, MATCH($D559, 'Drugs properties'!$A:$A, 0), 0)), 14, 4, TRUE, "Drugs properties"))</f>
        <v>56</v>
      </c>
    </row>
    <row r="560" spans="1:53" s="1" customFormat="1" ht="60" x14ac:dyDescent="0.25">
      <c r="A560" s="15">
        <v>558</v>
      </c>
      <c r="B560" s="89" t="s">
        <v>2610</v>
      </c>
      <c r="C560" s="32">
        <v>14704599</v>
      </c>
      <c r="D560" s="34" t="s">
        <v>1775</v>
      </c>
      <c r="E560" s="90"/>
      <c r="F560" s="90"/>
      <c r="G560" s="90"/>
      <c r="H560" s="90"/>
      <c r="I560" s="90"/>
      <c r="J560" s="90"/>
      <c r="K560" s="90"/>
      <c r="L560" s="90"/>
      <c r="M560" s="35"/>
      <c r="N560" s="43">
        <v>76</v>
      </c>
      <c r="O560" s="91" t="s">
        <v>96</v>
      </c>
      <c r="P560" s="44" t="s">
        <v>2611</v>
      </c>
      <c r="Q560" s="49"/>
      <c r="R560" s="92"/>
      <c r="S560" s="92"/>
      <c r="T560" s="50"/>
      <c r="U560" s="55"/>
      <c r="V560" s="93"/>
      <c r="W560" s="56"/>
      <c r="X560" s="61"/>
      <c r="Y560" s="74"/>
      <c r="Z560" s="74"/>
      <c r="AA560" s="74"/>
      <c r="AB560" s="74"/>
      <c r="AC560" s="74"/>
      <c r="AD560" s="74"/>
      <c r="AE560" s="74" t="s">
        <v>2612</v>
      </c>
      <c r="AF560" s="74"/>
      <c r="AG560" s="74"/>
      <c r="AH560" s="74"/>
      <c r="AI560" s="74"/>
      <c r="AJ560" s="62"/>
      <c r="AK560" s="67" t="s">
        <v>3507</v>
      </c>
      <c r="AL560" s="94"/>
      <c r="AM560" s="94"/>
      <c r="AN560" s="68" t="s">
        <v>3508</v>
      </c>
      <c r="AO560" s="72"/>
      <c r="AP560" s="98" t="str" cm="1">
        <f t="array" aca="1" ref="AP560" ca="1">INDIRECT(ADDRESS(CELL("row", INDEX('Drugs properties'!$A:$A, MATCH($D560, 'Drugs properties'!$A:$A, 0), 0)), 2, 4, TRUE, "Drugs properties"))</f>
        <v>C1CC1N2C=C(C(=O)C3=CC(=C(C=C32)N4CCNCC4)F)C(=O)O</v>
      </c>
      <c r="AQ560" s="98" cm="1">
        <f t="array" aca="1" ref="AQ560" ca="1">INDIRECT(ADDRESS(CELL("row", INDEX('Drugs properties'!$A:$A, MATCH($D560, 'Drugs properties'!$A:$A, 0), 0)), 3, 4, TRUE, "Drugs properties"))</f>
        <v>331.34</v>
      </c>
      <c r="AR560" s="98" cm="1">
        <f t="array" aca="1" ref="AR560" ca="1">INDIRECT(ADDRESS(CELL("row", INDEX('Drugs properties'!$A:$A, MATCH($D560, 'Drugs properties'!$A:$A, 0), 0)), 4, 4, TRUE, "Drugs properties"))</f>
        <v>74.569999999999993</v>
      </c>
      <c r="AS560" s="98" cm="1">
        <f t="array" aca="1" ref="AS560" ca="1">INDIRECT(ADDRESS(CELL("row", INDEX('Drugs properties'!$A:$A, MATCH($D560, 'Drugs properties'!$A:$A, 0), 0)), 5, 4, TRUE, "Drugs properties"))</f>
        <v>1.1000000000000001</v>
      </c>
      <c r="AT560" s="98" cm="1">
        <f t="array" aca="1" ref="AT560" ca="1">INDIRECT(ADDRESS(CELL("row", INDEX('Drugs properties'!$A:$A, MATCH($D560, 'Drugs properties'!$A:$A, 0), 0)), 6, 4, TRUE, "Drugs properties"))</f>
        <v>5</v>
      </c>
      <c r="AU560" s="98" cm="1">
        <f t="array" aca="1" ref="AU560" ca="1">INDIRECT(ADDRESS(CELL("row", INDEX('Drugs properties'!$A:$A, MATCH($D560, 'Drugs properties'!$A:$A, 0), 0)), 7, 4, TRUE, "Drugs properties"))</f>
        <v>2</v>
      </c>
      <c r="AV560" s="98" cm="1">
        <f t="array" aca="1" ref="AV560" ca="1">INDIRECT(ADDRESS(CELL("row", INDEX('Drugs properties'!$A:$A, MATCH($D560, 'Drugs properties'!$A:$A, 0), 0)), 8, 4, TRUE, "Drugs properties"))</f>
        <v>3</v>
      </c>
      <c r="AW560" s="98" cm="1">
        <f t="array" aca="1" ref="AW560" ca="1">INDIRECT(ADDRESS(CELL("row", INDEX('Drugs properties'!$A:$A, MATCH($D560, 'Drugs properties'!$A:$A, 0), 0)), 9, 4, TRUE, "Drugs properties"))</f>
        <v>24</v>
      </c>
      <c r="AX560" s="105" cm="1">
        <f t="array" aca="1" ref="AX560" ca="1">INDIRECT(ADDRESS(CELL("row", INDEX('Drugs properties'!$A:$A, MATCH($D560, 'Drugs properties'!$A:$A, 0), 0)), 11, 4, TRUE, "Drugs properties"))</f>
        <v>31446</v>
      </c>
      <c r="AY560" s="102" cm="1">
        <f t="array" aca="1" ref="AY560" ca="1">INDIRECT(ADDRESS(CELL("row", INDEX('Drugs properties'!$A:$A, MATCH($D560, 'Drugs properties'!$A:$A, 0), 0)), 12, 4, TRUE, "Drugs properties"))</f>
        <v>2742</v>
      </c>
      <c r="AZ560" s="102" cm="1">
        <f t="array" aca="1" ref="AZ560" ca="1">INDIRECT(ADDRESS(CELL("row", INDEX('Drugs properties'!$A:$A, MATCH($D560, 'Drugs properties'!$A:$A, 0), 0)), 13, 4, TRUE, "Drugs properties"))</f>
        <v>190</v>
      </c>
      <c r="BA560" s="109" cm="1">
        <f t="array" aca="1" ref="BA560" ca="1">INDIRECT(ADDRESS(CELL("row", INDEX('Drugs properties'!$A:$A, MATCH($D560, 'Drugs properties'!$A:$A, 0), 0)), 14, 4, TRUE, "Drugs properties"))</f>
        <v>4</v>
      </c>
    </row>
    <row r="561" spans="1:53" s="1" customFormat="1" ht="105" x14ac:dyDescent="0.25">
      <c r="A561" s="15">
        <v>559</v>
      </c>
      <c r="B561" s="89" t="s">
        <v>2613</v>
      </c>
      <c r="C561" s="32">
        <v>20618873</v>
      </c>
      <c r="D561" s="34" t="s">
        <v>2614</v>
      </c>
      <c r="E561" s="90"/>
      <c r="F561" s="90"/>
      <c r="G561" s="90" t="s">
        <v>2618</v>
      </c>
      <c r="H561" s="90" t="s">
        <v>2616</v>
      </c>
      <c r="I561" s="90" t="s">
        <v>2617</v>
      </c>
      <c r="J561" s="90"/>
      <c r="K561" s="90"/>
      <c r="L561" s="90"/>
      <c r="M561" s="35"/>
      <c r="N561" s="43">
        <v>67</v>
      </c>
      <c r="O561" s="91" t="s">
        <v>96</v>
      </c>
      <c r="P561" s="44" t="s">
        <v>2615</v>
      </c>
      <c r="Q561" s="49"/>
      <c r="R561" s="92"/>
      <c r="S561" s="92"/>
      <c r="T561" s="50"/>
      <c r="U561" s="55"/>
      <c r="V561" s="93"/>
      <c r="W561" s="56"/>
      <c r="X561" s="61"/>
      <c r="Y561" s="74"/>
      <c r="Z561" s="74"/>
      <c r="AA561" s="74"/>
      <c r="AB561" s="74"/>
      <c r="AC561" s="74">
        <v>4</v>
      </c>
      <c r="AD561" s="74"/>
      <c r="AE561" s="74"/>
      <c r="AF561" s="74"/>
      <c r="AG561" s="74"/>
      <c r="AH561" s="74"/>
      <c r="AI561" s="74"/>
      <c r="AJ561" s="62">
        <v>0.90500000000000003</v>
      </c>
      <c r="AK561" s="67"/>
      <c r="AL561" s="94"/>
      <c r="AM561" s="94"/>
      <c r="AN561" s="68" t="s">
        <v>3481</v>
      </c>
      <c r="AO561" s="72" t="s">
        <v>2619</v>
      </c>
      <c r="AP561" s="98" t="str" cm="1">
        <f t="array" aca="1" ref="AP561" ca="1">INDIRECT(ADDRESS(CELL("row", INDEX('Drugs properties'!$A:$A, MATCH($D561, 'Drugs properties'!$A:$A, 0), 0)), 2, 4, TRUE, "Drugs properties"))</f>
        <v>CC(=O)N(C)C1=C(C(=C(C(=C1I)C(=O)NCC(=O)NC2=C(C(=C(C(=C2I)C(=O)O)I)C(=O)NCCO)I)I)C(=O)NC)I</v>
      </c>
      <c r="AQ561" s="98" cm="1">
        <f t="array" aca="1" ref="AQ561" ca="1">INDIRECT(ADDRESS(CELL("row", INDEX('Drugs properties'!$A:$A, MATCH($D561, 'Drugs properties'!$A:$A, 0), 0)), 3, 4, TRUE, "Drugs properties"))</f>
        <v>1268.8800000000001</v>
      </c>
      <c r="AR561" s="98" cm="1">
        <f t="array" aca="1" ref="AR561" ca="1">INDIRECT(ADDRESS(CELL("row", INDEX('Drugs properties'!$A:$A, MATCH($D561, 'Drugs properties'!$A:$A, 0), 0)), 4, 4, TRUE, "Drugs properties"))</f>
        <v>194.24</v>
      </c>
      <c r="AS561" s="98" cm="1">
        <f t="array" aca="1" ref="AS561" ca="1">INDIRECT(ADDRESS(CELL("row", INDEX('Drugs properties'!$A:$A, MATCH($D561, 'Drugs properties'!$A:$A, 0), 0)), 5, 4, TRUE, "Drugs properties"))</f>
        <v>3.55</v>
      </c>
      <c r="AT561" s="98" cm="1">
        <f t="array" aca="1" ref="AT561" ca="1">INDIRECT(ADDRESS(CELL("row", INDEX('Drugs properties'!$A:$A, MATCH($D561, 'Drugs properties'!$A:$A, 0), 0)), 6, 4, TRUE, "Drugs properties"))</f>
        <v>8</v>
      </c>
      <c r="AU561" s="98" cm="1">
        <f t="array" aca="1" ref="AU561" ca="1">INDIRECT(ADDRESS(CELL("row", INDEX('Drugs properties'!$A:$A, MATCH($D561, 'Drugs properties'!$A:$A, 0), 0)), 7, 4, TRUE, "Drugs properties"))</f>
        <v>6</v>
      </c>
      <c r="AV561" s="98" cm="1">
        <f t="array" aca="1" ref="AV561" ca="1">INDIRECT(ADDRESS(CELL("row", INDEX('Drugs properties'!$A:$A, MATCH($D561, 'Drugs properties'!$A:$A, 0), 0)), 8, 4, TRUE, "Drugs properties"))</f>
        <v>15</v>
      </c>
      <c r="AW561" s="98" cm="1">
        <f t="array" aca="1" ref="AW561" ca="1">INDIRECT(ADDRESS(CELL("row", INDEX('Drugs properties'!$A:$A, MATCH($D561, 'Drugs properties'!$A:$A, 0), 0)), 9, 4, TRUE, "Drugs properties"))</f>
        <v>43</v>
      </c>
      <c r="AX561" s="105" cm="1">
        <f t="array" aca="1" ref="AX561" ca="1">INDIRECT(ADDRESS(CELL("row", INDEX('Drugs properties'!$A:$A, MATCH($D561, 'Drugs properties'!$A:$A, 0), 0)), 11, 4, TRUE, "Drugs properties"))</f>
        <v>88</v>
      </c>
      <c r="AY561" s="102" cm="1">
        <f t="array" aca="1" ref="AY561" ca="1">INDIRECT(ADDRESS(CELL("row", INDEX('Drugs properties'!$A:$A, MATCH($D561, 'Drugs properties'!$A:$A, 0), 0)), 12, 4, TRUE, "Drugs properties"))</f>
        <v>6</v>
      </c>
      <c r="AZ561" s="102" cm="1">
        <f t="array" aca="1" ref="AZ561" ca="1">INDIRECT(ADDRESS(CELL("row", INDEX('Drugs properties'!$A:$A, MATCH($D561, 'Drugs properties'!$A:$A, 0), 0)), 13, 4, TRUE, "Drugs properties"))</f>
        <v>0</v>
      </c>
      <c r="BA561" s="109" cm="1">
        <f t="array" aca="1" ref="BA561" ca="1">INDIRECT(ADDRESS(CELL("row", INDEX('Drugs properties'!$A:$A, MATCH($D561, 'Drugs properties'!$A:$A, 0), 0)), 14, 4, TRUE, "Drugs properties"))</f>
        <v>0</v>
      </c>
    </row>
    <row r="562" spans="1:53" s="1" customFormat="1" ht="105" x14ac:dyDescent="0.25">
      <c r="A562" s="15">
        <v>560</v>
      </c>
      <c r="B562" s="89" t="s">
        <v>2613</v>
      </c>
      <c r="C562" s="32">
        <v>20618873</v>
      </c>
      <c r="D562" s="34" t="s">
        <v>2614</v>
      </c>
      <c r="E562" s="90"/>
      <c r="F562" s="90"/>
      <c r="G562" s="90" t="s">
        <v>2624</v>
      </c>
      <c r="H562" s="90" t="s">
        <v>2620</v>
      </c>
      <c r="I562" s="90" t="s">
        <v>2621</v>
      </c>
      <c r="J562" s="90"/>
      <c r="K562" s="90"/>
      <c r="L562" s="90"/>
      <c r="M562" s="35"/>
      <c r="N562" s="43">
        <v>61</v>
      </c>
      <c r="O562" s="91" t="s">
        <v>96</v>
      </c>
      <c r="P562" s="44" t="s">
        <v>1368</v>
      </c>
      <c r="Q562" s="49"/>
      <c r="R562" s="92">
        <v>59</v>
      </c>
      <c r="S562" s="92"/>
      <c r="T562" s="50"/>
      <c r="U562" s="55"/>
      <c r="V562" s="93"/>
      <c r="W562" s="56"/>
      <c r="X562" s="61"/>
      <c r="Y562" s="74"/>
      <c r="Z562" s="74"/>
      <c r="AA562" s="74"/>
      <c r="AB562" s="74"/>
      <c r="AC562" s="74" t="s">
        <v>73</v>
      </c>
      <c r="AD562" s="74"/>
      <c r="AE562" s="74"/>
      <c r="AF562" s="74"/>
      <c r="AG562" s="74"/>
      <c r="AH562" s="74"/>
      <c r="AI562" s="74"/>
      <c r="AJ562" s="62" t="s">
        <v>73</v>
      </c>
      <c r="AK562" s="67" t="s">
        <v>2623</v>
      </c>
      <c r="AL562" s="94"/>
      <c r="AM562" s="94"/>
      <c r="AN562" s="68"/>
      <c r="AO562" s="72" t="s">
        <v>2622</v>
      </c>
      <c r="AP562" s="100" t="str" cm="1">
        <f t="array" aca="1" ref="AP562" ca="1">INDIRECT(ADDRESS(CELL("row", INDEX('Drugs properties'!$A:$A, MATCH($D562, 'Drugs properties'!$A:$A, 0), 0)), 2, 4, TRUE, "Drugs properties"))</f>
        <v>CC(=O)N(C)C1=C(C(=C(C(=C1I)C(=O)NCC(=O)NC2=C(C(=C(C(=C2I)C(=O)O)I)C(=O)NCCO)I)I)C(=O)NC)I</v>
      </c>
      <c r="AQ562" s="98" cm="1">
        <f t="array" aca="1" ref="AQ562" ca="1">INDIRECT(ADDRESS(CELL("row", INDEX('Drugs properties'!$A:$A, MATCH($D562, 'Drugs properties'!$A:$A, 0), 0)), 3, 4, TRUE, "Drugs properties"))</f>
        <v>1268.8800000000001</v>
      </c>
      <c r="AR562" s="98" cm="1">
        <f t="array" aca="1" ref="AR562" ca="1">INDIRECT(ADDRESS(CELL("row", INDEX('Drugs properties'!$A:$A, MATCH($D562, 'Drugs properties'!$A:$A, 0), 0)), 4, 4, TRUE, "Drugs properties"))</f>
        <v>194.24</v>
      </c>
      <c r="AS562" s="98" cm="1">
        <f t="array" aca="1" ref="AS562" ca="1">INDIRECT(ADDRESS(CELL("row", INDEX('Drugs properties'!$A:$A, MATCH($D562, 'Drugs properties'!$A:$A, 0), 0)), 5, 4, TRUE, "Drugs properties"))</f>
        <v>3.55</v>
      </c>
      <c r="AT562" s="98" cm="1">
        <f t="array" aca="1" ref="AT562" ca="1">INDIRECT(ADDRESS(CELL("row", INDEX('Drugs properties'!$A:$A, MATCH($D562, 'Drugs properties'!$A:$A, 0), 0)), 6, 4, TRUE, "Drugs properties"))</f>
        <v>8</v>
      </c>
      <c r="AU562" s="98" cm="1">
        <f t="array" aca="1" ref="AU562" ca="1">INDIRECT(ADDRESS(CELL("row", INDEX('Drugs properties'!$A:$A, MATCH($D562, 'Drugs properties'!$A:$A, 0), 0)), 7, 4, TRUE, "Drugs properties"))</f>
        <v>6</v>
      </c>
      <c r="AV562" s="98" cm="1">
        <f t="array" aca="1" ref="AV562" ca="1">INDIRECT(ADDRESS(CELL("row", INDEX('Drugs properties'!$A:$A, MATCH($D562, 'Drugs properties'!$A:$A, 0), 0)), 8, 4, TRUE, "Drugs properties"))</f>
        <v>15</v>
      </c>
      <c r="AW562" s="98" cm="1">
        <f t="array" aca="1" ref="AW562" ca="1">INDIRECT(ADDRESS(CELL("row", INDEX('Drugs properties'!$A:$A, MATCH($D562, 'Drugs properties'!$A:$A, 0), 0)), 9, 4, TRUE, "Drugs properties"))</f>
        <v>43</v>
      </c>
      <c r="AX562" s="105" cm="1">
        <f t="array" aca="1" ref="AX562" ca="1">INDIRECT(ADDRESS(CELL("row", INDEX('Drugs properties'!$A:$A, MATCH($D562, 'Drugs properties'!$A:$A, 0), 0)), 11, 4, TRUE, "Drugs properties"))</f>
        <v>88</v>
      </c>
      <c r="AY562" s="102" cm="1">
        <f t="array" aca="1" ref="AY562" ca="1">INDIRECT(ADDRESS(CELL("row", INDEX('Drugs properties'!$A:$A, MATCH($D562, 'Drugs properties'!$A:$A, 0), 0)), 12, 4, TRUE, "Drugs properties"))</f>
        <v>6</v>
      </c>
      <c r="AZ562" s="102" cm="1">
        <f t="array" aca="1" ref="AZ562" ca="1">INDIRECT(ADDRESS(CELL("row", INDEX('Drugs properties'!$A:$A, MATCH($D562, 'Drugs properties'!$A:$A, 0), 0)), 13, 4, TRUE, "Drugs properties"))</f>
        <v>0</v>
      </c>
      <c r="BA562" s="109" cm="1">
        <f t="array" aca="1" ref="BA562" ca="1">INDIRECT(ADDRESS(CELL("row", INDEX('Drugs properties'!$A:$A, MATCH($D562, 'Drugs properties'!$A:$A, 0), 0)), 14, 4, TRUE, "Drugs properties"))</f>
        <v>0</v>
      </c>
    </row>
    <row r="563" spans="1:53" s="1" customFormat="1" ht="210" x14ac:dyDescent="0.25">
      <c r="A563" s="15">
        <v>561</v>
      </c>
      <c r="B563" s="89" t="s">
        <v>2626</v>
      </c>
      <c r="C563" s="32">
        <v>30568157</v>
      </c>
      <c r="D563" s="34" t="s">
        <v>1782</v>
      </c>
      <c r="E563" s="90"/>
      <c r="F563" s="90"/>
      <c r="G563" s="90"/>
      <c r="H563" s="90" t="s">
        <v>2627</v>
      </c>
      <c r="I563" s="90"/>
      <c r="J563" s="90"/>
      <c r="K563" s="90"/>
      <c r="L563" s="90"/>
      <c r="M563" s="35"/>
      <c r="N563" s="43">
        <v>54</v>
      </c>
      <c r="O563" s="91" t="s">
        <v>96</v>
      </c>
      <c r="P563" s="44" t="s">
        <v>2625</v>
      </c>
      <c r="Q563" s="49"/>
      <c r="R563" s="92"/>
      <c r="S563" s="92"/>
      <c r="T563" s="50"/>
      <c r="U563" s="55"/>
      <c r="V563" s="93"/>
      <c r="W563" s="56">
        <v>773</v>
      </c>
      <c r="X563" s="61"/>
      <c r="Y563" s="74"/>
      <c r="Z563" s="74"/>
      <c r="AA563" s="74"/>
      <c r="AB563" s="74"/>
      <c r="AC563" s="74" t="s">
        <v>73</v>
      </c>
      <c r="AD563" s="74"/>
      <c r="AE563" s="74"/>
      <c r="AF563" s="74"/>
      <c r="AG563" s="74"/>
      <c r="AH563" s="74"/>
      <c r="AI563" s="74"/>
      <c r="AJ563" s="62"/>
      <c r="AK563" s="67" t="s">
        <v>2628</v>
      </c>
      <c r="AL563" s="94"/>
      <c r="AM563" s="95" t="s">
        <v>540</v>
      </c>
      <c r="AN563" s="68"/>
      <c r="AO563" s="72" t="s">
        <v>2629</v>
      </c>
      <c r="AP563" s="98" t="str" cm="1">
        <f t="array" aca="1" ref="AP563" ca="1">INDIRECT(ADDRESS(CELL("row", INDEX('Drugs properties'!$A:$A, MATCH($D563, 'Drugs properties'!$A:$A, 0), 0)), 2, 4, TRUE, "Drugs properties"))</f>
        <v>CC1=NC=CN1CC2CCC3=C(C2=O)C4=CC=CC=C4N3C</v>
      </c>
      <c r="AQ563" s="98" cm="1">
        <f t="array" aca="1" ref="AQ563" ca="1">INDIRECT(ADDRESS(CELL("row", INDEX('Drugs properties'!$A:$A, MATCH($D563, 'Drugs properties'!$A:$A, 0), 0)), 3, 4, TRUE, "Drugs properties"))</f>
        <v>293.36</v>
      </c>
      <c r="AR563" s="98" cm="1">
        <f t="array" aca="1" ref="AR563" ca="1">INDIRECT(ADDRESS(CELL("row", INDEX('Drugs properties'!$A:$A, MATCH($D563, 'Drugs properties'!$A:$A, 0), 0)), 4, 4, TRUE, "Drugs properties"))</f>
        <v>39.82</v>
      </c>
      <c r="AS563" s="98" cm="1">
        <f t="array" aca="1" ref="AS563" ca="1">INDIRECT(ADDRESS(CELL("row", INDEX('Drugs properties'!$A:$A, MATCH($D563, 'Drugs properties'!$A:$A, 0), 0)), 5, 4, TRUE, "Drugs properties"))</f>
        <v>2.54</v>
      </c>
      <c r="AT563" s="98" cm="1">
        <f t="array" aca="1" ref="AT563" ca="1">INDIRECT(ADDRESS(CELL("row", INDEX('Drugs properties'!$A:$A, MATCH($D563, 'Drugs properties'!$A:$A, 0), 0)), 6, 4, TRUE, "Drugs properties"))</f>
        <v>2</v>
      </c>
      <c r="AU563" s="98" cm="1">
        <f t="array" aca="1" ref="AU563" ca="1">INDIRECT(ADDRESS(CELL("row", INDEX('Drugs properties'!$A:$A, MATCH($D563, 'Drugs properties'!$A:$A, 0), 0)), 7, 4, TRUE, "Drugs properties"))</f>
        <v>0</v>
      </c>
      <c r="AV563" s="98" cm="1">
        <f t="array" aca="1" ref="AV563" ca="1">INDIRECT(ADDRESS(CELL("row", INDEX('Drugs properties'!$A:$A, MATCH($D563, 'Drugs properties'!$A:$A, 0), 0)), 8, 4, TRUE, "Drugs properties"))</f>
        <v>2</v>
      </c>
      <c r="AW563" s="98" cm="1">
        <f t="array" aca="1" ref="AW563" ca="1">INDIRECT(ADDRESS(CELL("row", INDEX('Drugs properties'!$A:$A, MATCH($D563, 'Drugs properties'!$A:$A, 0), 0)), 9, 4, TRUE, "Drugs properties"))</f>
        <v>22</v>
      </c>
      <c r="AX563" s="105" cm="1">
        <f t="array" aca="1" ref="AX563" ca="1">INDIRECT(ADDRESS(CELL("row", INDEX('Drugs properties'!$A:$A, MATCH($D563, 'Drugs properties'!$A:$A, 0), 0)), 11, 4, TRUE, "Drugs properties"))</f>
        <v>21409</v>
      </c>
      <c r="AY563" s="102" cm="1">
        <f t="array" aca="1" ref="AY563" ca="1">INDIRECT(ADDRESS(CELL("row", INDEX('Drugs properties'!$A:$A, MATCH($D563, 'Drugs properties'!$A:$A, 0), 0)), 12, 4, TRUE, "Drugs properties"))</f>
        <v>3387</v>
      </c>
      <c r="AZ563" s="102" cm="1">
        <f t="array" aca="1" ref="AZ563" ca="1">INDIRECT(ADDRESS(CELL("row", INDEX('Drugs properties'!$A:$A, MATCH($D563, 'Drugs properties'!$A:$A, 0), 0)), 13, 4, TRUE, "Drugs properties"))</f>
        <v>325</v>
      </c>
      <c r="BA563" s="109" cm="1">
        <f t="array" aca="1" ref="BA563" ca="1">INDIRECT(ADDRESS(CELL("row", INDEX('Drugs properties'!$A:$A, MATCH($D563, 'Drugs properties'!$A:$A, 0), 0)), 14, 4, TRUE, "Drugs properties"))</f>
        <v>18</v>
      </c>
    </row>
    <row r="564" spans="1:53" s="1" customFormat="1" ht="60" x14ac:dyDescent="0.25">
      <c r="A564" s="15">
        <v>562</v>
      </c>
      <c r="B564" s="89" t="s">
        <v>2631</v>
      </c>
      <c r="C564" s="32">
        <v>19353679</v>
      </c>
      <c r="D564" s="34" t="s">
        <v>2630</v>
      </c>
      <c r="E564" s="90"/>
      <c r="F564" s="90" t="s">
        <v>3275</v>
      </c>
      <c r="G564" s="90" t="s">
        <v>2633</v>
      </c>
      <c r="H564" s="90"/>
      <c r="I564" s="90"/>
      <c r="J564" s="90"/>
      <c r="K564" s="90"/>
      <c r="L564" s="90"/>
      <c r="M564" s="35"/>
      <c r="N564" s="43">
        <v>47</v>
      </c>
      <c r="O564" s="91" t="s">
        <v>100</v>
      </c>
      <c r="P564" s="44"/>
      <c r="Q564" s="49" t="s">
        <v>2632</v>
      </c>
      <c r="R564" s="92"/>
      <c r="S564" s="92"/>
      <c r="T564" s="50"/>
      <c r="U564" s="55"/>
      <c r="V564" s="93"/>
      <c r="W564" s="56">
        <v>670</v>
      </c>
      <c r="X564" s="61">
        <v>24</v>
      </c>
      <c r="Y564" s="74"/>
      <c r="Z564" s="74"/>
      <c r="AA564" s="74"/>
      <c r="AB564" s="74"/>
      <c r="AC564" s="74">
        <v>3.9</v>
      </c>
      <c r="AD564" s="74"/>
      <c r="AE564" s="74">
        <v>8.9</v>
      </c>
      <c r="AF564" s="74"/>
      <c r="AG564" s="74"/>
      <c r="AH564" s="74"/>
      <c r="AI564" s="74"/>
      <c r="AJ564" s="62"/>
      <c r="AK564" s="67"/>
      <c r="AL564" s="94"/>
      <c r="AM564" s="94"/>
      <c r="AN564" s="68"/>
      <c r="AO564" s="72"/>
      <c r="AP564" s="98" t="str" cm="1">
        <f t="array" aca="1" ref="AP564" ca="1">INDIRECT(ADDRESS(CELL("row", INDEX('Drugs properties'!$A:$A, MATCH($D564, 'Drugs properties'!$A:$A, 0), 0)), 2, 4, TRUE, "Drugs properties"))</f>
        <v>CC(CCC1=CC=C(C=C1)O)NCCC2=CC(=C(C=C2)O)O</v>
      </c>
      <c r="AQ564" s="98" cm="1">
        <f t="array" aca="1" ref="AQ564" ca="1">INDIRECT(ADDRESS(CELL("row", INDEX('Drugs properties'!$A:$A, MATCH($D564, 'Drugs properties'!$A:$A, 0), 0)), 3, 4, TRUE, "Drugs properties"))</f>
        <v>301.38</v>
      </c>
      <c r="AR564" s="98" cm="1">
        <f t="array" aca="1" ref="AR564" ca="1">INDIRECT(ADDRESS(CELL("row", INDEX('Drugs properties'!$A:$A, MATCH($D564, 'Drugs properties'!$A:$A, 0), 0)), 4, 4, TRUE, "Drugs properties"))</f>
        <v>72.72</v>
      </c>
      <c r="AS564" s="98" cm="1">
        <f t="array" aca="1" ref="AS564" ca="1">INDIRECT(ADDRESS(CELL("row", INDEX('Drugs properties'!$A:$A, MATCH($D564, 'Drugs properties'!$A:$A, 0), 0)), 5, 4, TRUE, "Drugs properties"))</f>
        <v>2.91</v>
      </c>
      <c r="AT564" s="98" cm="1">
        <f t="array" aca="1" ref="AT564" ca="1">INDIRECT(ADDRESS(CELL("row", INDEX('Drugs properties'!$A:$A, MATCH($D564, 'Drugs properties'!$A:$A, 0), 0)), 6, 4, TRUE, "Drugs properties"))</f>
        <v>4</v>
      </c>
      <c r="AU564" s="98" cm="1">
        <f t="array" aca="1" ref="AU564" ca="1">INDIRECT(ADDRESS(CELL("row", INDEX('Drugs properties'!$A:$A, MATCH($D564, 'Drugs properties'!$A:$A, 0), 0)), 7, 4, TRUE, "Drugs properties"))</f>
        <v>4</v>
      </c>
      <c r="AV564" s="98" cm="1">
        <f t="array" aca="1" ref="AV564" ca="1">INDIRECT(ADDRESS(CELL("row", INDEX('Drugs properties'!$A:$A, MATCH($D564, 'Drugs properties'!$A:$A, 0), 0)), 8, 4, TRUE, "Drugs properties"))</f>
        <v>7</v>
      </c>
      <c r="AW564" s="98" cm="1">
        <f t="array" aca="1" ref="AW564" ca="1">INDIRECT(ADDRESS(CELL("row", INDEX('Drugs properties'!$A:$A, MATCH($D564, 'Drugs properties'!$A:$A, 0), 0)), 9, 4, TRUE, "Drugs properties"))</f>
        <v>22</v>
      </c>
      <c r="AX564" s="105" cm="1">
        <f t="array" aca="1" ref="AX564" ca="1">INDIRECT(ADDRESS(CELL("row", INDEX('Drugs properties'!$A:$A, MATCH($D564, 'Drugs properties'!$A:$A, 0), 0)), 11, 4, TRUE, "Drugs properties"))</f>
        <v>2433</v>
      </c>
      <c r="AY564" s="102" cm="1">
        <f t="array" aca="1" ref="AY564" ca="1">INDIRECT(ADDRESS(CELL("row", INDEX('Drugs properties'!$A:$A, MATCH($D564, 'Drugs properties'!$A:$A, 0), 0)), 12, 4, TRUE, "Drugs properties"))</f>
        <v>1050</v>
      </c>
      <c r="AZ564" s="102" cm="1">
        <f t="array" aca="1" ref="AZ564" ca="1">INDIRECT(ADDRESS(CELL("row", INDEX('Drugs properties'!$A:$A, MATCH($D564, 'Drugs properties'!$A:$A, 0), 0)), 13, 4, TRUE, "Drugs properties"))</f>
        <v>23</v>
      </c>
      <c r="BA564" s="109" cm="1">
        <f t="array" aca="1" ref="BA564" ca="1">INDIRECT(ADDRESS(CELL("row", INDEX('Drugs properties'!$A:$A, MATCH($D564, 'Drugs properties'!$A:$A, 0), 0)), 14, 4, TRUE, "Drugs properties"))</f>
        <v>3</v>
      </c>
    </row>
    <row r="565" spans="1:53" s="1" customFormat="1" ht="135" x14ac:dyDescent="0.25">
      <c r="A565" s="15">
        <v>563</v>
      </c>
      <c r="B565" s="89" t="s">
        <v>2634</v>
      </c>
      <c r="C565" s="32">
        <v>9550594</v>
      </c>
      <c r="D565" s="34" t="s">
        <v>2630</v>
      </c>
      <c r="E565" s="90"/>
      <c r="F565" s="90" t="s">
        <v>3276</v>
      </c>
      <c r="G565" s="90"/>
      <c r="H565" s="90"/>
      <c r="I565" s="90"/>
      <c r="J565" s="90"/>
      <c r="K565" s="90"/>
      <c r="L565" s="90"/>
      <c r="M565" s="35"/>
      <c r="N565" s="43">
        <v>15</v>
      </c>
      <c r="O565" s="91" t="s">
        <v>100</v>
      </c>
      <c r="P565" s="44" t="s">
        <v>2636</v>
      </c>
      <c r="Q565" s="49"/>
      <c r="R565" s="92"/>
      <c r="S565" s="92"/>
      <c r="T565" s="50"/>
      <c r="U565" s="55"/>
      <c r="V565" s="93"/>
      <c r="W565" s="56">
        <v>620</v>
      </c>
      <c r="X565" s="61"/>
      <c r="Y565" s="74"/>
      <c r="Z565" s="74"/>
      <c r="AA565" s="74"/>
      <c r="AB565" s="74"/>
      <c r="AC565" s="74" t="s">
        <v>73</v>
      </c>
      <c r="AD565" s="74"/>
      <c r="AE565" s="74" t="s">
        <v>73</v>
      </c>
      <c r="AF565" s="74"/>
      <c r="AG565" s="74"/>
      <c r="AH565" s="74"/>
      <c r="AI565" s="74"/>
      <c r="AJ565" s="62"/>
      <c r="AK565" s="67" t="s">
        <v>3516</v>
      </c>
      <c r="AL565" s="94"/>
      <c r="AM565" s="94"/>
      <c r="AN565" s="68"/>
      <c r="AO565" s="72" t="s">
        <v>2635</v>
      </c>
      <c r="AP565" s="98" t="str" cm="1">
        <f t="array" aca="1" ref="AP565" ca="1">INDIRECT(ADDRESS(CELL("row", INDEX('Drugs properties'!$A:$A, MATCH($D565, 'Drugs properties'!$A:$A, 0), 0)), 2, 4, TRUE, "Drugs properties"))</f>
        <v>CC(CCC1=CC=C(C=C1)O)NCCC2=CC(=C(C=C2)O)O</v>
      </c>
      <c r="AQ565" s="98" cm="1">
        <f t="array" aca="1" ref="AQ565" ca="1">INDIRECT(ADDRESS(CELL("row", INDEX('Drugs properties'!$A:$A, MATCH($D565, 'Drugs properties'!$A:$A, 0), 0)), 3, 4, TRUE, "Drugs properties"))</f>
        <v>301.38</v>
      </c>
      <c r="AR565" s="98" cm="1">
        <f t="array" aca="1" ref="AR565" ca="1">INDIRECT(ADDRESS(CELL("row", INDEX('Drugs properties'!$A:$A, MATCH($D565, 'Drugs properties'!$A:$A, 0), 0)), 4, 4, TRUE, "Drugs properties"))</f>
        <v>72.72</v>
      </c>
      <c r="AS565" s="98" cm="1">
        <f t="array" aca="1" ref="AS565" ca="1">INDIRECT(ADDRESS(CELL("row", INDEX('Drugs properties'!$A:$A, MATCH($D565, 'Drugs properties'!$A:$A, 0), 0)), 5, 4, TRUE, "Drugs properties"))</f>
        <v>2.91</v>
      </c>
      <c r="AT565" s="98" cm="1">
        <f t="array" aca="1" ref="AT565" ca="1">INDIRECT(ADDRESS(CELL("row", INDEX('Drugs properties'!$A:$A, MATCH($D565, 'Drugs properties'!$A:$A, 0), 0)), 6, 4, TRUE, "Drugs properties"))</f>
        <v>4</v>
      </c>
      <c r="AU565" s="98" cm="1">
        <f t="array" aca="1" ref="AU565" ca="1">INDIRECT(ADDRESS(CELL("row", INDEX('Drugs properties'!$A:$A, MATCH($D565, 'Drugs properties'!$A:$A, 0), 0)), 7, 4, TRUE, "Drugs properties"))</f>
        <v>4</v>
      </c>
      <c r="AV565" s="98" cm="1">
        <f t="array" aca="1" ref="AV565" ca="1">INDIRECT(ADDRESS(CELL("row", INDEX('Drugs properties'!$A:$A, MATCH($D565, 'Drugs properties'!$A:$A, 0), 0)), 8, 4, TRUE, "Drugs properties"))</f>
        <v>7</v>
      </c>
      <c r="AW565" s="98" cm="1">
        <f t="array" aca="1" ref="AW565" ca="1">INDIRECT(ADDRESS(CELL("row", INDEX('Drugs properties'!$A:$A, MATCH($D565, 'Drugs properties'!$A:$A, 0), 0)), 9, 4, TRUE, "Drugs properties"))</f>
        <v>22</v>
      </c>
      <c r="AX565" s="105" cm="1">
        <f t="array" aca="1" ref="AX565" ca="1">INDIRECT(ADDRESS(CELL("row", INDEX('Drugs properties'!$A:$A, MATCH($D565, 'Drugs properties'!$A:$A, 0), 0)), 11, 4, TRUE, "Drugs properties"))</f>
        <v>2433</v>
      </c>
      <c r="AY565" s="102" cm="1">
        <f t="array" aca="1" ref="AY565" ca="1">INDIRECT(ADDRESS(CELL("row", INDEX('Drugs properties'!$A:$A, MATCH($D565, 'Drugs properties'!$A:$A, 0), 0)), 12, 4, TRUE, "Drugs properties"))</f>
        <v>1050</v>
      </c>
      <c r="AZ565" s="102" cm="1">
        <f t="array" aca="1" ref="AZ565" ca="1">INDIRECT(ADDRESS(CELL("row", INDEX('Drugs properties'!$A:$A, MATCH($D565, 'Drugs properties'!$A:$A, 0), 0)), 13, 4, TRUE, "Drugs properties"))</f>
        <v>23</v>
      </c>
      <c r="BA565" s="109" cm="1">
        <f t="array" aca="1" ref="BA565" ca="1">INDIRECT(ADDRESS(CELL("row", INDEX('Drugs properties'!$A:$A, MATCH($D565, 'Drugs properties'!$A:$A, 0), 0)), 14, 4, TRUE, "Drugs properties"))</f>
        <v>3</v>
      </c>
    </row>
    <row r="566" spans="1:53" s="1" customFormat="1" ht="75" x14ac:dyDescent="0.25">
      <c r="A566" s="15">
        <v>564</v>
      </c>
      <c r="B566" s="89" t="s">
        <v>2637</v>
      </c>
      <c r="C566" s="32">
        <v>20970282</v>
      </c>
      <c r="D566" s="34" t="s">
        <v>69</v>
      </c>
      <c r="E566" s="90">
        <v>300</v>
      </c>
      <c r="F566" s="90"/>
      <c r="G566" s="90" t="s">
        <v>26</v>
      </c>
      <c r="H566" s="90" t="s">
        <v>2639</v>
      </c>
      <c r="I566" s="90" t="s">
        <v>3399</v>
      </c>
      <c r="J566" s="90" t="s">
        <v>2640</v>
      </c>
      <c r="K566" s="90" t="s">
        <v>2641</v>
      </c>
      <c r="L566" s="90"/>
      <c r="M566" s="35"/>
      <c r="N566" s="43">
        <v>83</v>
      </c>
      <c r="O566" s="91" t="s">
        <v>100</v>
      </c>
      <c r="P566" s="44" t="s">
        <v>2638</v>
      </c>
      <c r="Q566" s="49"/>
      <c r="R566" s="92">
        <v>50</v>
      </c>
      <c r="S566" s="92"/>
      <c r="T566" s="50"/>
      <c r="U566" s="55"/>
      <c r="V566" s="93">
        <v>600</v>
      </c>
      <c r="W566" s="56"/>
      <c r="X566" s="61"/>
      <c r="Y566" s="74"/>
      <c r="Z566" s="74"/>
      <c r="AA566" s="74"/>
      <c r="AB566" s="74"/>
      <c r="AC566" s="74">
        <v>3.9</v>
      </c>
      <c r="AD566" s="74">
        <v>0.9</v>
      </c>
      <c r="AE566" s="74"/>
      <c r="AF566" s="74"/>
      <c r="AG566" s="74"/>
      <c r="AH566" s="74"/>
      <c r="AI566" s="74"/>
      <c r="AJ566" s="62">
        <v>0.9</v>
      </c>
      <c r="AK566" s="67" t="s">
        <v>2642</v>
      </c>
      <c r="AL566" s="94"/>
      <c r="AM566" s="94"/>
      <c r="AN566" s="68" t="s">
        <v>3470</v>
      </c>
      <c r="AO566" s="72" t="s">
        <v>2643</v>
      </c>
      <c r="AP566" s="98" t="str" cm="1">
        <f t="array" aca="1" ref="AP566" ca="1">INDIRECT(ADDRESS(CELL("row", INDEX('Drugs properties'!$A:$A, MATCH($D566, 'Drugs properties'!$A:$A, 0), 0)), 2, 4, TRUE, "Drugs properties"))</f>
        <v>CCCCC1=C(C2=CC=CC=C2O1)C(=O)C3=CC(=C(C(=C3)I)OCCN(CC)CC)I</v>
      </c>
      <c r="AQ566" s="98" cm="1">
        <f t="array" aca="1" ref="AQ566" ca="1">INDIRECT(ADDRESS(CELL("row", INDEX('Drugs properties'!$A:$A, MATCH($D566, 'Drugs properties'!$A:$A, 0), 0)), 3, 4, TRUE, "Drugs properties"))</f>
        <v>645.30999999999995</v>
      </c>
      <c r="AR566" s="98" cm="1">
        <f t="array" aca="1" ref="AR566" ca="1">INDIRECT(ADDRESS(CELL("row", INDEX('Drugs properties'!$A:$A, MATCH($D566, 'Drugs properties'!$A:$A, 0), 0)), 4, 4, TRUE, "Drugs properties"))</f>
        <v>42.68</v>
      </c>
      <c r="AS566" s="98" cm="1">
        <f t="array" aca="1" ref="AS566" ca="1">INDIRECT(ADDRESS(CELL("row", INDEX('Drugs properties'!$A:$A, MATCH($D566, 'Drugs properties'!$A:$A, 0), 0)), 5, 4, TRUE, "Drugs properties"))</f>
        <v>6.49</v>
      </c>
      <c r="AT566" s="98" cm="1">
        <f t="array" aca="1" ref="AT566" ca="1">INDIRECT(ADDRESS(CELL("row", INDEX('Drugs properties'!$A:$A, MATCH($D566, 'Drugs properties'!$A:$A, 0), 0)), 6, 4, TRUE, "Drugs properties"))</f>
        <v>4</v>
      </c>
      <c r="AU566" s="98" cm="1">
        <f t="array" aca="1" ref="AU566" ca="1">INDIRECT(ADDRESS(CELL("row", INDEX('Drugs properties'!$A:$A, MATCH($D566, 'Drugs properties'!$A:$A, 0), 0)), 7, 4, TRUE, "Drugs properties"))</f>
        <v>0</v>
      </c>
      <c r="AV566" s="98" cm="1">
        <f t="array" aca="1" ref="AV566" ca="1">INDIRECT(ADDRESS(CELL("row", INDEX('Drugs properties'!$A:$A, MATCH($D566, 'Drugs properties'!$A:$A, 0), 0)), 8, 4, TRUE, "Drugs properties"))</f>
        <v>11</v>
      </c>
      <c r="AW566" s="98" cm="1">
        <f t="array" aca="1" ref="AW566" ca="1">INDIRECT(ADDRESS(CELL("row", INDEX('Drugs properties'!$A:$A, MATCH($D566, 'Drugs properties'!$A:$A, 0), 0)), 9, 4, TRUE, "Drugs properties"))</f>
        <v>31</v>
      </c>
      <c r="AX566" s="105" cm="1">
        <f t="array" aca="1" ref="AX566" ca="1">INDIRECT(ADDRESS(CELL("row", INDEX('Drugs properties'!$A:$A, MATCH($D566, 'Drugs properties'!$A:$A, 0), 0)), 11, 4, TRUE, "Drugs properties"))</f>
        <v>33532</v>
      </c>
      <c r="AY566" s="102" cm="1">
        <f t="array" aca="1" ref="AY566" ca="1">INDIRECT(ADDRESS(CELL("row", INDEX('Drugs properties'!$A:$A, MATCH($D566, 'Drugs properties'!$A:$A, 0), 0)), 12, 4, TRUE, "Drugs properties"))</f>
        <v>9543</v>
      </c>
      <c r="AZ566" s="102" cm="1">
        <f t="array" aca="1" ref="AZ566" ca="1">INDIRECT(ADDRESS(CELL("row", INDEX('Drugs properties'!$A:$A, MATCH($D566, 'Drugs properties'!$A:$A, 0), 0)), 13, 4, TRUE, "Drugs properties"))</f>
        <v>845</v>
      </c>
      <c r="BA566" s="109" cm="1">
        <f t="array" aca="1" ref="BA566" ca="1">INDIRECT(ADDRESS(CELL("row", INDEX('Drugs properties'!$A:$A, MATCH($D566, 'Drugs properties'!$A:$A, 0), 0)), 14, 4, TRUE, "Drugs properties"))</f>
        <v>56</v>
      </c>
    </row>
    <row r="567" spans="1:53" s="1" customFormat="1" ht="75" x14ac:dyDescent="0.25">
      <c r="A567" s="15">
        <v>565</v>
      </c>
      <c r="B567" s="89" t="s">
        <v>2644</v>
      </c>
      <c r="C567" s="32">
        <v>7398728</v>
      </c>
      <c r="D567" s="34" t="s">
        <v>69</v>
      </c>
      <c r="E567" s="90">
        <v>600</v>
      </c>
      <c r="F567" s="90"/>
      <c r="G567" s="90" t="s">
        <v>19</v>
      </c>
      <c r="H567" s="90"/>
      <c r="I567" s="90"/>
      <c r="J567" s="90"/>
      <c r="K567" s="90"/>
      <c r="L567" s="90"/>
      <c r="M567" s="35"/>
      <c r="N567" s="43"/>
      <c r="O567" s="91"/>
      <c r="P567" s="44" t="s">
        <v>503</v>
      </c>
      <c r="Q567" s="49"/>
      <c r="R567" s="92"/>
      <c r="S567" s="92"/>
      <c r="T567" s="50"/>
      <c r="U567" s="55"/>
      <c r="V567" s="93"/>
      <c r="W567" s="56"/>
      <c r="X567" s="61"/>
      <c r="Y567" s="74"/>
      <c r="Z567" s="74"/>
      <c r="AA567" s="74"/>
      <c r="AB567" s="74"/>
      <c r="AC567" s="74"/>
      <c r="AD567" s="74"/>
      <c r="AE567" s="74"/>
      <c r="AF567" s="74"/>
      <c r="AG567" s="74"/>
      <c r="AH567" s="74"/>
      <c r="AI567" s="74"/>
      <c r="AJ567" s="62"/>
      <c r="AK567" s="67" t="s">
        <v>2645</v>
      </c>
      <c r="AL567" s="94"/>
      <c r="AM567" s="94"/>
      <c r="AN567" s="68"/>
      <c r="AO567" s="72"/>
      <c r="AP567" s="98" t="str" cm="1">
        <f t="array" aca="1" ref="AP567" ca="1">INDIRECT(ADDRESS(CELL("row", INDEX('Drugs properties'!$A:$A, MATCH($D567, 'Drugs properties'!$A:$A, 0), 0)), 2, 4, TRUE, "Drugs properties"))</f>
        <v>CCCCC1=C(C2=CC=CC=C2O1)C(=O)C3=CC(=C(C(=C3)I)OCCN(CC)CC)I</v>
      </c>
      <c r="AQ567" s="98" cm="1">
        <f t="array" aca="1" ref="AQ567" ca="1">INDIRECT(ADDRESS(CELL("row", INDEX('Drugs properties'!$A:$A, MATCH($D567, 'Drugs properties'!$A:$A, 0), 0)), 3, 4, TRUE, "Drugs properties"))</f>
        <v>645.30999999999995</v>
      </c>
      <c r="AR567" s="98" cm="1">
        <f t="array" aca="1" ref="AR567" ca="1">INDIRECT(ADDRESS(CELL("row", INDEX('Drugs properties'!$A:$A, MATCH($D567, 'Drugs properties'!$A:$A, 0), 0)), 4, 4, TRUE, "Drugs properties"))</f>
        <v>42.68</v>
      </c>
      <c r="AS567" s="98" cm="1">
        <f t="array" aca="1" ref="AS567" ca="1">INDIRECT(ADDRESS(CELL("row", INDEX('Drugs properties'!$A:$A, MATCH($D567, 'Drugs properties'!$A:$A, 0), 0)), 5, 4, TRUE, "Drugs properties"))</f>
        <v>6.49</v>
      </c>
      <c r="AT567" s="98" cm="1">
        <f t="array" aca="1" ref="AT567" ca="1">INDIRECT(ADDRESS(CELL("row", INDEX('Drugs properties'!$A:$A, MATCH($D567, 'Drugs properties'!$A:$A, 0), 0)), 6, 4, TRUE, "Drugs properties"))</f>
        <v>4</v>
      </c>
      <c r="AU567" s="98" cm="1">
        <f t="array" aca="1" ref="AU567" ca="1">INDIRECT(ADDRESS(CELL("row", INDEX('Drugs properties'!$A:$A, MATCH($D567, 'Drugs properties'!$A:$A, 0), 0)), 7, 4, TRUE, "Drugs properties"))</f>
        <v>0</v>
      </c>
      <c r="AV567" s="98" cm="1">
        <f t="array" aca="1" ref="AV567" ca="1">INDIRECT(ADDRESS(CELL("row", INDEX('Drugs properties'!$A:$A, MATCH($D567, 'Drugs properties'!$A:$A, 0), 0)), 8, 4, TRUE, "Drugs properties"))</f>
        <v>11</v>
      </c>
      <c r="AW567" s="98" cm="1">
        <f t="array" aca="1" ref="AW567" ca="1">INDIRECT(ADDRESS(CELL("row", INDEX('Drugs properties'!$A:$A, MATCH($D567, 'Drugs properties'!$A:$A, 0), 0)), 9, 4, TRUE, "Drugs properties"))</f>
        <v>31</v>
      </c>
      <c r="AX567" s="105" cm="1">
        <f t="array" aca="1" ref="AX567" ca="1">INDIRECT(ADDRESS(CELL("row", INDEX('Drugs properties'!$A:$A, MATCH($D567, 'Drugs properties'!$A:$A, 0), 0)), 11, 4, TRUE, "Drugs properties"))</f>
        <v>33532</v>
      </c>
      <c r="AY567" s="102" cm="1">
        <f t="array" aca="1" ref="AY567" ca="1">INDIRECT(ADDRESS(CELL("row", INDEX('Drugs properties'!$A:$A, MATCH($D567, 'Drugs properties'!$A:$A, 0), 0)), 12, 4, TRUE, "Drugs properties"))</f>
        <v>9543</v>
      </c>
      <c r="AZ567" s="102" cm="1">
        <f t="array" aca="1" ref="AZ567" ca="1">INDIRECT(ADDRESS(CELL("row", INDEX('Drugs properties'!$A:$A, MATCH($D567, 'Drugs properties'!$A:$A, 0), 0)), 13, 4, TRUE, "Drugs properties"))</f>
        <v>845</v>
      </c>
      <c r="BA567" s="109" cm="1">
        <f t="array" aca="1" ref="BA567" ca="1">INDIRECT(ADDRESS(CELL("row", INDEX('Drugs properties'!$A:$A, MATCH($D567, 'Drugs properties'!$A:$A, 0), 0)), 14, 4, TRUE, "Drugs properties"))</f>
        <v>56</v>
      </c>
    </row>
    <row r="568" spans="1:53" s="1" customFormat="1" ht="120" x14ac:dyDescent="0.25">
      <c r="A568" s="15">
        <v>566</v>
      </c>
      <c r="B568" s="89" t="s">
        <v>2646</v>
      </c>
      <c r="C568" s="32">
        <v>26592910</v>
      </c>
      <c r="D568" s="34" t="s">
        <v>278</v>
      </c>
      <c r="E568" s="90">
        <v>500</v>
      </c>
      <c r="F568" s="90"/>
      <c r="G568" s="90" t="s">
        <v>26</v>
      </c>
      <c r="H568" s="90"/>
      <c r="I568" s="90"/>
      <c r="J568" s="90"/>
      <c r="K568" s="90"/>
      <c r="L568" s="90"/>
      <c r="M568" s="35"/>
      <c r="N568" s="43">
        <v>68</v>
      </c>
      <c r="O568" s="91" t="s">
        <v>100</v>
      </c>
      <c r="P568" s="44" t="s">
        <v>2647</v>
      </c>
      <c r="Q568" s="49"/>
      <c r="R568" s="92"/>
      <c r="S568" s="92"/>
      <c r="T568" s="50"/>
      <c r="U568" s="55"/>
      <c r="V568" s="93">
        <v>600</v>
      </c>
      <c r="W568" s="56"/>
      <c r="X568" s="61"/>
      <c r="Y568" s="74"/>
      <c r="Z568" s="74"/>
      <c r="AA568" s="74"/>
      <c r="AB568" s="74"/>
      <c r="AC568" s="74"/>
      <c r="AD568" s="74"/>
      <c r="AE568" s="74"/>
      <c r="AF568" s="74"/>
      <c r="AG568" s="74"/>
      <c r="AH568" s="74"/>
      <c r="AI568" s="74"/>
      <c r="AJ568" s="62"/>
      <c r="AK568" s="67" t="s">
        <v>2648</v>
      </c>
      <c r="AL568" s="94"/>
      <c r="AM568" s="94"/>
      <c r="AN568" s="68"/>
      <c r="AO568" s="72"/>
      <c r="AP568" s="98" t="str" cm="1">
        <f t="array" aca="1" ref="AP568" ca="1">INDIRECT(ADDRESS(CELL("row", INDEX('Drugs properties'!$A:$A, MATCH($D568, 'Drugs properties'!$A:$A, 0), 0)), 2, 4, TRUE, "Drugs properties"))</f>
        <v>CCC1C(C(C(C(=O)C(CC(C(C(C(C(C(=O)O1)C)OC2CC(C(C(O2)C)O)(C)OC)C)OC3C(C(CC(O3)C)N(C)C)O)(C)O)C)C)O)(C)O</v>
      </c>
      <c r="AQ568" s="98" cm="1">
        <f t="array" aca="1" ref="AQ568" ca="1">INDIRECT(ADDRESS(CELL("row", INDEX('Drugs properties'!$A:$A, MATCH($D568, 'Drugs properties'!$A:$A, 0), 0)), 3, 4, TRUE, "Drugs properties"))</f>
        <v>733.93</v>
      </c>
      <c r="AR568" s="98" cm="1">
        <f t="array" aca="1" ref="AR568" ca="1">INDIRECT(ADDRESS(CELL("row", INDEX('Drugs properties'!$A:$A, MATCH($D568, 'Drugs properties'!$A:$A, 0), 0)), 4, 4, TRUE, "Drugs properties"))</f>
        <v>193.91</v>
      </c>
      <c r="AS568" s="98" cm="1">
        <f t="array" aca="1" ref="AS568" ca="1">INDIRECT(ADDRESS(CELL("row", INDEX('Drugs properties'!$A:$A, MATCH($D568, 'Drugs properties'!$A:$A, 0), 0)), 5, 4, TRUE, "Drugs properties"))</f>
        <v>1.87</v>
      </c>
      <c r="AT568" s="98" cm="1">
        <f t="array" aca="1" ref="AT568" ca="1">INDIRECT(ADDRESS(CELL("row", INDEX('Drugs properties'!$A:$A, MATCH($D568, 'Drugs properties'!$A:$A, 0), 0)), 6, 4, TRUE, "Drugs properties"))</f>
        <v>14</v>
      </c>
      <c r="AU568" s="98" cm="1">
        <f t="array" aca="1" ref="AU568" ca="1">INDIRECT(ADDRESS(CELL("row", INDEX('Drugs properties'!$A:$A, MATCH($D568, 'Drugs properties'!$A:$A, 0), 0)), 7, 4, TRUE, "Drugs properties"))</f>
        <v>5</v>
      </c>
      <c r="AV568" s="98" cm="1">
        <f t="array" aca="1" ref="AV568" ca="1">INDIRECT(ADDRESS(CELL("row", INDEX('Drugs properties'!$A:$A, MATCH($D568, 'Drugs properties'!$A:$A, 0), 0)), 8, 4, TRUE, "Drugs properties"))</f>
        <v>7</v>
      </c>
      <c r="AW568" s="98" cm="1">
        <f t="array" aca="1" ref="AW568" ca="1">INDIRECT(ADDRESS(CELL("row", INDEX('Drugs properties'!$A:$A, MATCH($D568, 'Drugs properties'!$A:$A, 0), 0)), 9, 4, TRUE, "Drugs properties"))</f>
        <v>51</v>
      </c>
      <c r="AX568" s="105" cm="1">
        <f t="array" aca="1" ref="AX568" ca="1">INDIRECT(ADDRESS(CELL("row", INDEX('Drugs properties'!$A:$A, MATCH($D568, 'Drugs properties'!$A:$A, 0), 0)), 11, 4, TRUE, "Drugs properties"))</f>
        <v>11800</v>
      </c>
      <c r="AY568" s="102" cm="1">
        <f t="array" aca="1" ref="AY568" ca="1">INDIRECT(ADDRESS(CELL("row", INDEX('Drugs properties'!$A:$A, MATCH($D568, 'Drugs properties'!$A:$A, 0), 0)), 12, 4, TRUE, "Drugs properties"))</f>
        <v>818</v>
      </c>
      <c r="AZ568" s="102" cm="1">
        <f t="array" aca="1" ref="AZ568" ca="1">INDIRECT(ADDRESS(CELL("row", INDEX('Drugs properties'!$A:$A, MATCH($D568, 'Drugs properties'!$A:$A, 0), 0)), 13, 4, TRUE, "Drugs properties"))</f>
        <v>133</v>
      </c>
      <c r="BA568" s="109" cm="1">
        <f t="array" aca="1" ref="BA568" ca="1">INDIRECT(ADDRESS(CELL("row", INDEX('Drugs properties'!$A:$A, MATCH($D568, 'Drugs properties'!$A:$A, 0), 0)), 14, 4, TRUE, "Drugs properties"))</f>
        <v>11</v>
      </c>
    </row>
    <row r="569" spans="1:53" s="1" customFormat="1" ht="135" x14ac:dyDescent="0.25">
      <c r="A569" s="15">
        <v>567</v>
      </c>
      <c r="B569" s="89" t="s">
        <v>2649</v>
      </c>
      <c r="C569" s="32">
        <v>9313632</v>
      </c>
      <c r="D569" s="34" t="s">
        <v>278</v>
      </c>
      <c r="E569" s="90">
        <v>4000</v>
      </c>
      <c r="F569" s="90" t="s">
        <v>2650</v>
      </c>
      <c r="G569" s="90" t="s">
        <v>26</v>
      </c>
      <c r="H569" s="90"/>
      <c r="I569" s="90"/>
      <c r="J569" s="90"/>
      <c r="K569" s="90"/>
      <c r="L569" s="90"/>
      <c r="M569" s="35"/>
      <c r="N569" s="43">
        <v>55</v>
      </c>
      <c r="O569" s="91" t="s">
        <v>100</v>
      </c>
      <c r="P569" s="44"/>
      <c r="Q569" s="49"/>
      <c r="R569" s="92"/>
      <c r="S569" s="92"/>
      <c r="T569" s="50"/>
      <c r="U569" s="55"/>
      <c r="V569" s="93"/>
      <c r="W569" s="56"/>
      <c r="X569" s="61"/>
      <c r="Y569" s="74"/>
      <c r="Z569" s="74"/>
      <c r="AA569" s="74"/>
      <c r="AB569" s="74"/>
      <c r="AC569" s="74"/>
      <c r="AD569" s="74"/>
      <c r="AE569" s="74"/>
      <c r="AF569" s="74"/>
      <c r="AG569" s="74"/>
      <c r="AH569" s="74"/>
      <c r="AI569" s="74"/>
      <c r="AJ569" s="62"/>
      <c r="AK569" s="67" t="s">
        <v>2651</v>
      </c>
      <c r="AL569" s="94"/>
      <c r="AM569" s="94"/>
      <c r="AN569" s="68" t="s">
        <v>3524</v>
      </c>
      <c r="AO569" s="72"/>
      <c r="AP569" s="98" t="str" cm="1">
        <f t="array" aca="1" ref="AP569" ca="1">INDIRECT(ADDRESS(CELL("row", INDEX('Drugs properties'!$A:$A, MATCH($D569, 'Drugs properties'!$A:$A, 0), 0)), 2, 4, TRUE, "Drugs properties"))</f>
        <v>CCC1C(C(C(C(=O)C(CC(C(C(C(C(C(=O)O1)C)OC2CC(C(C(O2)C)O)(C)OC)C)OC3C(C(CC(O3)C)N(C)C)O)(C)O)C)C)O)(C)O</v>
      </c>
      <c r="AQ569" s="98" cm="1">
        <f t="array" aca="1" ref="AQ569" ca="1">INDIRECT(ADDRESS(CELL("row", INDEX('Drugs properties'!$A:$A, MATCH($D569, 'Drugs properties'!$A:$A, 0), 0)), 3, 4, TRUE, "Drugs properties"))</f>
        <v>733.93</v>
      </c>
      <c r="AR569" s="98" cm="1">
        <f t="array" aca="1" ref="AR569" ca="1">INDIRECT(ADDRESS(CELL("row", INDEX('Drugs properties'!$A:$A, MATCH($D569, 'Drugs properties'!$A:$A, 0), 0)), 4, 4, TRUE, "Drugs properties"))</f>
        <v>193.91</v>
      </c>
      <c r="AS569" s="98" cm="1">
        <f t="array" aca="1" ref="AS569" ca="1">INDIRECT(ADDRESS(CELL("row", INDEX('Drugs properties'!$A:$A, MATCH($D569, 'Drugs properties'!$A:$A, 0), 0)), 5, 4, TRUE, "Drugs properties"))</f>
        <v>1.87</v>
      </c>
      <c r="AT569" s="98" cm="1">
        <f t="array" aca="1" ref="AT569" ca="1">INDIRECT(ADDRESS(CELL("row", INDEX('Drugs properties'!$A:$A, MATCH($D569, 'Drugs properties'!$A:$A, 0), 0)), 6, 4, TRUE, "Drugs properties"))</f>
        <v>14</v>
      </c>
      <c r="AU569" s="98" cm="1">
        <f t="array" aca="1" ref="AU569" ca="1">INDIRECT(ADDRESS(CELL("row", INDEX('Drugs properties'!$A:$A, MATCH($D569, 'Drugs properties'!$A:$A, 0), 0)), 7, 4, TRUE, "Drugs properties"))</f>
        <v>5</v>
      </c>
      <c r="AV569" s="98" cm="1">
        <f t="array" aca="1" ref="AV569" ca="1">INDIRECT(ADDRESS(CELL("row", INDEX('Drugs properties'!$A:$A, MATCH($D569, 'Drugs properties'!$A:$A, 0), 0)), 8, 4, TRUE, "Drugs properties"))</f>
        <v>7</v>
      </c>
      <c r="AW569" s="98" cm="1">
        <f t="array" aca="1" ref="AW569" ca="1">INDIRECT(ADDRESS(CELL("row", INDEX('Drugs properties'!$A:$A, MATCH($D569, 'Drugs properties'!$A:$A, 0), 0)), 9, 4, TRUE, "Drugs properties"))</f>
        <v>51</v>
      </c>
      <c r="AX569" s="105" cm="1">
        <f t="array" aca="1" ref="AX569" ca="1">INDIRECT(ADDRESS(CELL("row", INDEX('Drugs properties'!$A:$A, MATCH($D569, 'Drugs properties'!$A:$A, 0), 0)), 11, 4, TRUE, "Drugs properties"))</f>
        <v>11800</v>
      </c>
      <c r="AY569" s="102" cm="1">
        <f t="array" aca="1" ref="AY569" ca="1">INDIRECT(ADDRESS(CELL("row", INDEX('Drugs properties'!$A:$A, MATCH($D569, 'Drugs properties'!$A:$A, 0), 0)), 12, 4, TRUE, "Drugs properties"))</f>
        <v>818</v>
      </c>
      <c r="AZ569" s="102" cm="1">
        <f t="array" aca="1" ref="AZ569" ca="1">INDIRECT(ADDRESS(CELL("row", INDEX('Drugs properties'!$A:$A, MATCH($D569, 'Drugs properties'!$A:$A, 0), 0)), 13, 4, TRUE, "Drugs properties"))</f>
        <v>133</v>
      </c>
      <c r="BA569" s="109" cm="1">
        <f t="array" aca="1" ref="BA569" ca="1">INDIRECT(ADDRESS(CELL("row", INDEX('Drugs properties'!$A:$A, MATCH($D569, 'Drugs properties'!$A:$A, 0), 0)), 14, 4, TRUE, "Drugs properties"))</f>
        <v>11</v>
      </c>
    </row>
    <row r="570" spans="1:53" s="1" customFormat="1" ht="345" x14ac:dyDescent="0.25">
      <c r="A570" s="15">
        <v>568</v>
      </c>
      <c r="B570" s="89" t="s">
        <v>2652</v>
      </c>
      <c r="C570" s="32">
        <v>29424801</v>
      </c>
      <c r="D570" s="34" t="s">
        <v>1777</v>
      </c>
      <c r="E570" s="90"/>
      <c r="F570" s="90"/>
      <c r="G570" s="90"/>
      <c r="H570" s="90" t="s">
        <v>2654</v>
      </c>
      <c r="I570" s="90" t="s">
        <v>2655</v>
      </c>
      <c r="J570" s="90"/>
      <c r="K570" s="90" t="s">
        <v>890</v>
      </c>
      <c r="L570" s="90" t="s">
        <v>89</v>
      </c>
      <c r="M570" s="35"/>
      <c r="N570" s="43">
        <v>69</v>
      </c>
      <c r="O570" s="91" t="s">
        <v>96</v>
      </c>
      <c r="P570" s="44" t="s">
        <v>2653</v>
      </c>
      <c r="Q570" s="49"/>
      <c r="R570" s="92"/>
      <c r="S570" s="92"/>
      <c r="T570" s="50"/>
      <c r="U570" s="55"/>
      <c r="V570" s="93"/>
      <c r="W570" s="56">
        <v>722</v>
      </c>
      <c r="X570" s="61"/>
      <c r="Y570" s="74"/>
      <c r="Z570" s="74"/>
      <c r="AA570" s="74"/>
      <c r="AB570" s="74"/>
      <c r="AC570" s="74">
        <v>3.5</v>
      </c>
      <c r="AD570" s="74">
        <v>0.82289999999999996</v>
      </c>
      <c r="AE570" s="74"/>
      <c r="AF570" s="74"/>
      <c r="AG570" s="74"/>
      <c r="AH570" s="74"/>
      <c r="AI570" s="74"/>
      <c r="AJ570" s="62"/>
      <c r="AK570" s="67" t="s">
        <v>2656</v>
      </c>
      <c r="AL570" s="94"/>
      <c r="AM570" s="94"/>
      <c r="AN570" s="68"/>
      <c r="AO570" s="72"/>
      <c r="AP570" s="98" t="str" cm="1">
        <f t="array" aca="1" ref="AP570" ca="1">INDIRECT(ADDRESS(CELL("row", INDEX('Drugs properties'!$A:$A, MATCH($D570, 'Drugs properties'!$A:$A, 0), 0)), 2, 4, TRUE, "Drugs properties"))</f>
        <v>CN(C)CCOC(C1=CC=CC=C1)C2=CC=CC=C2</v>
      </c>
      <c r="AQ570" s="98" cm="1">
        <f t="array" aca="1" ref="AQ570" ca="1">INDIRECT(ADDRESS(CELL("row", INDEX('Drugs properties'!$A:$A, MATCH($D570, 'Drugs properties'!$A:$A, 0), 0)), 3, 4, TRUE, "Drugs properties"))</f>
        <v>255.35</v>
      </c>
      <c r="AR570" s="98" cm="1">
        <f t="array" aca="1" ref="AR570" ca="1">INDIRECT(ADDRESS(CELL("row", INDEX('Drugs properties'!$A:$A, MATCH($D570, 'Drugs properties'!$A:$A, 0), 0)), 4, 4, TRUE, "Drugs properties"))</f>
        <v>12.47</v>
      </c>
      <c r="AS570" s="98" cm="1">
        <f t="array" aca="1" ref="AS570" ca="1">INDIRECT(ADDRESS(CELL("row", INDEX('Drugs properties'!$A:$A, MATCH($D570, 'Drugs properties'!$A:$A, 0), 0)), 5, 4, TRUE, "Drugs properties"))</f>
        <v>3.22</v>
      </c>
      <c r="AT570" s="98" cm="1">
        <f t="array" aca="1" ref="AT570" ca="1">INDIRECT(ADDRESS(CELL("row", INDEX('Drugs properties'!$A:$A, MATCH($D570, 'Drugs properties'!$A:$A, 0), 0)), 6, 4, TRUE, "Drugs properties"))</f>
        <v>2</v>
      </c>
      <c r="AU570" s="98" cm="1">
        <f t="array" aca="1" ref="AU570" ca="1">INDIRECT(ADDRESS(CELL("row", INDEX('Drugs properties'!$A:$A, MATCH($D570, 'Drugs properties'!$A:$A, 0), 0)), 7, 4, TRUE, "Drugs properties"))</f>
        <v>0</v>
      </c>
      <c r="AV570" s="98" cm="1">
        <f t="array" aca="1" ref="AV570" ca="1">INDIRECT(ADDRESS(CELL("row", INDEX('Drugs properties'!$A:$A, MATCH($D570, 'Drugs properties'!$A:$A, 0), 0)), 8, 4, TRUE, "Drugs properties"))</f>
        <v>6</v>
      </c>
      <c r="AW570" s="98" cm="1">
        <f t="array" aca="1" ref="AW570" ca="1">INDIRECT(ADDRESS(CELL("row", INDEX('Drugs properties'!$A:$A, MATCH($D570, 'Drugs properties'!$A:$A, 0), 0)), 9, 4, TRUE, "Drugs properties"))</f>
        <v>19</v>
      </c>
      <c r="AX570" s="105" cm="1">
        <f t="array" aca="1" ref="AX570" ca="1">INDIRECT(ADDRESS(CELL("row", INDEX('Drugs properties'!$A:$A, MATCH($D570, 'Drugs properties'!$A:$A, 0), 0)), 11, 4, TRUE, "Drugs properties"))</f>
        <v>11112</v>
      </c>
      <c r="AY570" s="102" cm="1">
        <f t="array" aca="1" ref="AY570" ca="1">INDIRECT(ADDRESS(CELL("row", INDEX('Drugs properties'!$A:$A, MATCH($D570, 'Drugs properties'!$A:$A, 0), 0)), 12, 4, TRUE, "Drugs properties"))</f>
        <v>2063</v>
      </c>
      <c r="AZ570" s="102" cm="1">
        <f t="array" aca="1" ref="AZ570" ca="1">INDIRECT(ADDRESS(CELL("row", INDEX('Drugs properties'!$A:$A, MATCH($D570, 'Drugs properties'!$A:$A, 0), 0)), 13, 4, TRUE, "Drugs properties"))</f>
        <v>64</v>
      </c>
      <c r="BA570" s="109" cm="1">
        <f t="array" aca="1" ref="BA570" ca="1">INDIRECT(ADDRESS(CELL("row", INDEX('Drugs properties'!$A:$A, MATCH($D570, 'Drugs properties'!$A:$A, 0), 0)), 14, 4, TRUE, "Drugs properties"))</f>
        <v>6</v>
      </c>
    </row>
    <row r="571" spans="1:53" s="1" customFormat="1" ht="120" x14ac:dyDescent="0.25">
      <c r="A571" s="15">
        <v>569</v>
      </c>
      <c r="B571" s="89" t="s">
        <v>2657</v>
      </c>
      <c r="C571" s="32">
        <v>18827420</v>
      </c>
      <c r="D571" s="34" t="s">
        <v>322</v>
      </c>
      <c r="E571" s="90">
        <v>300</v>
      </c>
      <c r="F571" s="90"/>
      <c r="G571" s="90"/>
      <c r="H571" s="90" t="s">
        <v>2659</v>
      </c>
      <c r="I571" s="90" t="s">
        <v>2660</v>
      </c>
      <c r="J571" s="90"/>
      <c r="K571" s="90"/>
      <c r="L571" s="90"/>
      <c r="M571" s="35"/>
      <c r="N571" s="43">
        <v>63</v>
      </c>
      <c r="O571" s="91" t="s">
        <v>100</v>
      </c>
      <c r="P571" s="44" t="s">
        <v>2658</v>
      </c>
      <c r="Q571" s="49"/>
      <c r="R571" s="92"/>
      <c r="S571" s="92"/>
      <c r="T571" s="50"/>
      <c r="U571" s="55"/>
      <c r="V571" s="93"/>
      <c r="W571" s="56">
        <v>549</v>
      </c>
      <c r="X571" s="61"/>
      <c r="Y571" s="74"/>
      <c r="Z571" s="74"/>
      <c r="AA571" s="74"/>
      <c r="AB571" s="74">
        <v>127</v>
      </c>
      <c r="AC571" s="74">
        <v>2.8</v>
      </c>
      <c r="AD571" s="74">
        <f>1.9/2</f>
        <v>0.95</v>
      </c>
      <c r="AE571" s="74"/>
      <c r="AF571" s="74">
        <v>89</v>
      </c>
      <c r="AG571" s="74"/>
      <c r="AH571" s="74"/>
      <c r="AI571" s="74">
        <v>12.4</v>
      </c>
      <c r="AJ571" s="62"/>
      <c r="AK571" s="67" t="s">
        <v>2661</v>
      </c>
      <c r="AL571" s="94"/>
      <c r="AM571" s="94"/>
      <c r="AN571" s="68"/>
      <c r="AO571" s="72"/>
      <c r="AP571" s="98" t="str" cm="1">
        <f t="array" aca="1" ref="AP571" ca="1">INDIRECT(ADDRESS(CELL("row", INDEX('Drugs properties'!$A:$A, MATCH($D571, 'Drugs properties'!$A:$A, 0), 0)), 2, 4, TRUE, "Drugs properties"))</f>
        <v>CC(C)N(CCC(C1=CC=CC=C1)(C2=CC=CC=N2)C(=O)N)C(C)C</v>
      </c>
      <c r="AQ571" s="98" cm="1">
        <f t="array" aca="1" ref="AQ571" ca="1">INDIRECT(ADDRESS(CELL("row", INDEX('Drugs properties'!$A:$A, MATCH($D571, 'Drugs properties'!$A:$A, 0), 0)), 3, 4, TRUE, "Drugs properties"))</f>
        <v>339.47</v>
      </c>
      <c r="AR571" s="98" cm="1">
        <f t="array" aca="1" ref="AR571" ca="1">INDIRECT(ADDRESS(CELL("row", INDEX('Drugs properties'!$A:$A, MATCH($D571, 'Drugs properties'!$A:$A, 0), 0)), 4, 4, TRUE, "Drugs properties"))</f>
        <v>59.22</v>
      </c>
      <c r="AS571" s="98" cm="1">
        <f t="array" aca="1" ref="AS571" ca="1">INDIRECT(ADDRESS(CELL("row", INDEX('Drugs properties'!$A:$A, MATCH($D571, 'Drugs properties'!$A:$A, 0), 0)), 5, 4, TRUE, "Drugs properties"))</f>
        <v>3</v>
      </c>
      <c r="AT571" s="98" cm="1">
        <f t="array" aca="1" ref="AT571" ca="1">INDIRECT(ADDRESS(CELL("row", INDEX('Drugs properties'!$A:$A, MATCH($D571, 'Drugs properties'!$A:$A, 0), 0)), 6, 4, TRUE, "Drugs properties"))</f>
        <v>3</v>
      </c>
      <c r="AU571" s="98" cm="1">
        <f t="array" aca="1" ref="AU571" ca="1">INDIRECT(ADDRESS(CELL("row", INDEX('Drugs properties'!$A:$A, MATCH($D571, 'Drugs properties'!$A:$A, 0), 0)), 7, 4, TRUE, "Drugs properties"))</f>
        <v>1</v>
      </c>
      <c r="AV571" s="98" cm="1">
        <f t="array" aca="1" ref="AV571" ca="1">INDIRECT(ADDRESS(CELL("row", INDEX('Drugs properties'!$A:$A, MATCH($D571, 'Drugs properties'!$A:$A, 0), 0)), 8, 4, TRUE, "Drugs properties"))</f>
        <v>8</v>
      </c>
      <c r="AW571" s="98" cm="1">
        <f t="array" aca="1" ref="AW571" ca="1">INDIRECT(ADDRESS(CELL("row", INDEX('Drugs properties'!$A:$A, MATCH($D571, 'Drugs properties'!$A:$A, 0), 0)), 9, 4, TRUE, "Drugs properties"))</f>
        <v>25</v>
      </c>
      <c r="AX571" s="105" cm="1">
        <f t="array" aca="1" ref="AX571" ca="1">INDIRECT(ADDRESS(CELL("row", INDEX('Drugs properties'!$A:$A, MATCH($D571, 'Drugs properties'!$A:$A, 0), 0)), 11, 4, TRUE, "Drugs properties"))</f>
        <v>2130</v>
      </c>
      <c r="AY571" s="102" cm="1">
        <f t="array" aca="1" ref="AY571" ca="1">INDIRECT(ADDRESS(CELL("row", INDEX('Drugs properties'!$A:$A, MATCH($D571, 'Drugs properties'!$A:$A, 0), 0)), 12, 4, TRUE, "Drugs properties"))</f>
        <v>593</v>
      </c>
      <c r="AZ571" s="102" cm="1">
        <f t="array" aca="1" ref="AZ571" ca="1">INDIRECT(ADDRESS(CELL("row", INDEX('Drugs properties'!$A:$A, MATCH($D571, 'Drugs properties'!$A:$A, 0), 0)), 13, 4, TRUE, "Drugs properties"))</f>
        <v>53</v>
      </c>
      <c r="BA571" s="109" cm="1">
        <f t="array" aca="1" ref="BA571" ca="1">INDIRECT(ADDRESS(CELL("row", INDEX('Drugs properties'!$A:$A, MATCH($D571, 'Drugs properties'!$A:$A, 0), 0)), 14, 4, TRUE, "Drugs properties"))</f>
        <v>4</v>
      </c>
    </row>
    <row r="572" spans="1:53" s="1" customFormat="1" ht="60" x14ac:dyDescent="0.25">
      <c r="A572" s="15">
        <v>570</v>
      </c>
      <c r="B572" s="89" t="s">
        <v>2809</v>
      </c>
      <c r="C572" s="32">
        <v>25326372</v>
      </c>
      <c r="D572" s="34" t="s">
        <v>49</v>
      </c>
      <c r="E572" s="90"/>
      <c r="F572" s="90"/>
      <c r="G572" s="90"/>
      <c r="H572" s="90" t="s">
        <v>2811</v>
      </c>
      <c r="I572" s="90"/>
      <c r="J572" s="90"/>
      <c r="K572" s="90"/>
      <c r="L572" s="90" t="s">
        <v>89</v>
      </c>
      <c r="M572" s="35"/>
      <c r="N572" s="43">
        <v>35</v>
      </c>
      <c r="O572" s="91" t="s">
        <v>100</v>
      </c>
      <c r="P572" s="44"/>
      <c r="Q572" s="49"/>
      <c r="R572" s="92"/>
      <c r="S572" s="92"/>
      <c r="T572" s="50">
        <v>41.8</v>
      </c>
      <c r="U572" s="55">
        <v>92</v>
      </c>
      <c r="V572" s="93"/>
      <c r="W572" s="56">
        <v>502</v>
      </c>
      <c r="X572" s="61"/>
      <c r="Y572" s="74"/>
      <c r="Z572" s="74">
        <v>7300</v>
      </c>
      <c r="AA572" s="74" t="s">
        <v>2810</v>
      </c>
      <c r="AB572" s="74"/>
      <c r="AC572" s="74"/>
      <c r="AD572" s="74"/>
      <c r="AE572" s="74"/>
      <c r="AF572" s="74"/>
      <c r="AG572" s="74"/>
      <c r="AH572" s="74"/>
      <c r="AI572" s="74"/>
      <c r="AJ572" s="62"/>
      <c r="AK572" s="67" t="s">
        <v>2812</v>
      </c>
      <c r="AL572" s="94"/>
      <c r="AM572" s="94"/>
      <c r="AN572" s="68" t="s">
        <v>147</v>
      </c>
      <c r="AO572" s="101"/>
      <c r="AP572" s="98" t="str" cm="1">
        <f t="array" aca="1" ref="AP572" ca="1">INDIRECT(ADDRESS(CELL("row", INDEX('Drugs properties'!$A:$A, MATCH($D572, 'Drugs properties'!$A:$A, 0), 0)), 2, 4, TRUE, "Drugs properties"))</f>
        <v>CN(C)CCCC1(C2=C(CO1)C=C(C=C2)C#N)C3=CC=C(C=C3)F</v>
      </c>
      <c r="AQ572" s="98" cm="1">
        <f t="array" aca="1" ref="AQ572" ca="1">INDIRECT(ADDRESS(CELL("row", INDEX('Drugs properties'!$A:$A, MATCH($D572, 'Drugs properties'!$A:$A, 0), 0)), 3, 4, TRUE, "Drugs properties"))</f>
        <v>324.39</v>
      </c>
      <c r="AR572" s="98" cm="1">
        <f t="array" aca="1" ref="AR572" ca="1">INDIRECT(ADDRESS(CELL("row", INDEX('Drugs properties'!$A:$A, MATCH($D572, 'Drugs properties'!$A:$A, 0), 0)), 4, 4, TRUE, "Drugs properties"))</f>
        <v>36.26</v>
      </c>
      <c r="AS572" s="98" cm="1">
        <f t="array" aca="1" ref="AS572" ca="1">INDIRECT(ADDRESS(CELL("row", INDEX('Drugs properties'!$A:$A, MATCH($D572, 'Drugs properties'!$A:$A, 0), 0)), 5, 4, TRUE, "Drugs properties"))</f>
        <v>3.68</v>
      </c>
      <c r="AT572" s="98" cm="1">
        <f t="array" aca="1" ref="AT572" ca="1">INDIRECT(ADDRESS(CELL("row", INDEX('Drugs properties'!$A:$A, MATCH($D572, 'Drugs properties'!$A:$A, 0), 0)), 6, 4, TRUE, "Drugs properties"))</f>
        <v>4</v>
      </c>
      <c r="AU572" s="98" cm="1">
        <f t="array" aca="1" ref="AU572" ca="1">INDIRECT(ADDRESS(CELL("row", INDEX('Drugs properties'!$A:$A, MATCH($D572, 'Drugs properties'!$A:$A, 0), 0)), 7, 4, TRUE, "Drugs properties"))</f>
        <v>0</v>
      </c>
      <c r="AV572" s="98" cm="1">
        <f t="array" aca="1" ref="AV572" ca="1">INDIRECT(ADDRESS(CELL("row", INDEX('Drugs properties'!$A:$A, MATCH($D572, 'Drugs properties'!$A:$A, 0), 0)), 8, 4, TRUE, "Drugs properties"))</f>
        <v>5</v>
      </c>
      <c r="AW572" s="98" cm="1">
        <f t="array" aca="1" ref="AW572" ca="1">INDIRECT(ADDRESS(CELL("row", INDEX('Drugs properties'!$A:$A, MATCH($D572, 'Drugs properties'!$A:$A, 0), 0)), 9, 4, TRUE, "Drugs properties"))</f>
        <v>24</v>
      </c>
      <c r="AX572" s="105" cm="1">
        <f t="array" aca="1" ref="AX572" ca="1">INDIRECT(ADDRESS(CELL("row", INDEX('Drugs properties'!$A:$A, MATCH($D572, 'Drugs properties'!$A:$A, 0), 0)), 11, 4, TRUE, "Drugs properties"))</f>
        <v>44787</v>
      </c>
      <c r="AY572" s="102" cm="1">
        <f t="array" aca="1" ref="AY572" ca="1">INDIRECT(ADDRESS(CELL("row", INDEX('Drugs properties'!$A:$A, MATCH($D572, 'Drugs properties'!$A:$A, 0), 0)), 12, 4, TRUE, "Drugs properties"))</f>
        <v>6103</v>
      </c>
      <c r="AZ572" s="102" cm="1">
        <f t="array" aca="1" ref="AZ572" ca="1">INDIRECT(ADDRESS(CELL("row", INDEX('Drugs properties'!$A:$A, MATCH($D572, 'Drugs properties'!$A:$A, 0), 0)), 13, 4, TRUE, "Drugs properties"))</f>
        <v>332</v>
      </c>
      <c r="BA572" s="109" cm="1">
        <f t="array" aca="1" ref="BA572" ca="1">INDIRECT(ADDRESS(CELL("row", INDEX('Drugs properties'!$A:$A, MATCH($D572, 'Drugs properties'!$A:$A, 0), 0)), 14, 4, TRUE, "Drugs properties"))</f>
        <v>48</v>
      </c>
    </row>
    <row r="573" spans="1:53" s="1" customFormat="1" ht="30" x14ac:dyDescent="0.25">
      <c r="A573" s="15">
        <v>571</v>
      </c>
      <c r="B573" s="89" t="s">
        <v>2813</v>
      </c>
      <c r="C573" s="32">
        <v>1989767</v>
      </c>
      <c r="D573" s="34" t="s">
        <v>2815</v>
      </c>
      <c r="E573" s="90"/>
      <c r="F573" s="90"/>
      <c r="G573" s="90"/>
      <c r="H573" s="90"/>
      <c r="I573" s="90"/>
      <c r="J573" s="90"/>
      <c r="K573" s="90"/>
      <c r="L573" s="90"/>
      <c r="M573" s="35"/>
      <c r="N573" s="43">
        <v>22</v>
      </c>
      <c r="O573" s="91" t="s">
        <v>100</v>
      </c>
      <c r="P573" s="44"/>
      <c r="Q573" s="49"/>
      <c r="R573" s="92"/>
      <c r="S573" s="92"/>
      <c r="T573" s="50"/>
      <c r="U573" s="55"/>
      <c r="V573" s="93">
        <v>452</v>
      </c>
      <c r="W573" s="56">
        <v>572</v>
      </c>
      <c r="X573" s="61"/>
      <c r="Y573" s="74"/>
      <c r="Z573" s="74"/>
      <c r="AA573" s="74"/>
      <c r="AB573" s="74"/>
      <c r="AC573" s="74" t="s">
        <v>73</v>
      </c>
      <c r="AD573" s="74" t="s">
        <v>73</v>
      </c>
      <c r="AE573" s="74" t="s">
        <v>73</v>
      </c>
      <c r="AF573" s="74"/>
      <c r="AG573" s="74"/>
      <c r="AH573" s="74"/>
      <c r="AI573" s="74"/>
      <c r="AJ573" s="62"/>
      <c r="AK573" s="67" t="s">
        <v>2814</v>
      </c>
      <c r="AL573" s="94"/>
      <c r="AM573" s="94"/>
      <c r="AN573" s="68"/>
      <c r="AO573" s="101"/>
      <c r="AP573" s="98" t="str" cm="1">
        <f t="array" aca="1" ref="AP573" ca="1">INDIRECT(ADDRESS(CELL("row", INDEX('Drugs properties'!$A:$A, MATCH($D573, 'Drugs properties'!$A:$A, 0), 0)), 2, 4, TRUE, "Drugs properties"))</f>
        <v>[As]</v>
      </c>
      <c r="AQ573" s="98" cm="1">
        <f t="array" aca="1" ref="AQ573" ca="1">INDIRECT(ADDRESS(CELL("row", INDEX('Drugs properties'!$A:$A, MATCH($D573, 'Drugs properties'!$A:$A, 0), 0)), 3, 4, TRUE, "Drugs properties"))</f>
        <v>74.92</v>
      </c>
      <c r="AR573" s="98" cm="1">
        <f t="array" aca="1" ref="AR573" ca="1">INDIRECT(ADDRESS(CELL("row", INDEX('Drugs properties'!$A:$A, MATCH($D573, 'Drugs properties'!$A:$A, 0), 0)), 4, 4, TRUE, "Drugs properties"))</f>
        <v>0</v>
      </c>
      <c r="AS573" s="98" t="str" cm="1">
        <f t="array" aca="1" ref="AS573" ca="1">INDIRECT(ADDRESS(CELL("row", INDEX('Drugs properties'!$A:$A, MATCH($D573, 'Drugs properties'!$A:$A, 0), 0)), 5, 4, TRUE, "Drugs properties"))</f>
        <v>-</v>
      </c>
      <c r="AT573" s="98" t="str" cm="1">
        <f t="array" aca="1" ref="AT573" ca="1">INDIRECT(ADDRESS(CELL("row", INDEX('Drugs properties'!$A:$A, MATCH($D573, 'Drugs properties'!$A:$A, 0), 0)), 6, 4, TRUE, "Drugs properties"))</f>
        <v>-</v>
      </c>
      <c r="AU573" s="98" t="str" cm="1">
        <f t="array" aca="1" ref="AU573" ca="1">INDIRECT(ADDRESS(CELL("row", INDEX('Drugs properties'!$A:$A, MATCH($D573, 'Drugs properties'!$A:$A, 0), 0)), 7, 4, TRUE, "Drugs properties"))</f>
        <v>-</v>
      </c>
      <c r="AV573" s="98" cm="1">
        <f t="array" aca="1" ref="AV573" ca="1">INDIRECT(ADDRESS(CELL("row", INDEX('Drugs properties'!$A:$A, MATCH($D573, 'Drugs properties'!$A:$A, 0), 0)), 8, 4, TRUE, "Drugs properties"))</f>
        <v>0</v>
      </c>
      <c r="AW573" s="98" t="str" cm="1">
        <f t="array" aca="1" ref="AW573" ca="1">INDIRECT(ADDRESS(CELL("row", INDEX('Drugs properties'!$A:$A, MATCH($D573, 'Drugs properties'!$A:$A, 0), 0)), 9, 4, TRUE, "Drugs properties"))</f>
        <v>-</v>
      </c>
      <c r="AX573" s="105" cm="1">
        <f t="array" aca="1" ref="AX573" ca="1">INDIRECT(ADDRESS(CELL("row", INDEX('Drugs properties'!$A:$A, MATCH($D573, 'Drugs properties'!$A:$A, 0), 0)), 11, 4, TRUE, "Drugs properties"))</f>
        <v>1927</v>
      </c>
      <c r="AY573" s="102" cm="1">
        <f t="array" aca="1" ref="AY573" ca="1">INDIRECT(ADDRESS(CELL("row", INDEX('Drugs properties'!$A:$A, MATCH($D573, 'Drugs properties'!$A:$A, 0), 0)), 12, 4, TRUE, "Drugs properties"))</f>
        <v>326</v>
      </c>
      <c r="AZ573" s="102" cm="1">
        <f t="array" aca="1" ref="AZ573" ca="1">INDIRECT(ADDRESS(CELL("row", INDEX('Drugs properties'!$A:$A, MATCH($D573, 'Drugs properties'!$A:$A, 0), 0)), 13, 4, TRUE, "Drugs properties"))</f>
        <v>9</v>
      </c>
      <c r="BA573" s="109" cm="1">
        <f t="array" aca="1" ref="BA573" ca="1">INDIRECT(ADDRESS(CELL("row", INDEX('Drugs properties'!$A:$A, MATCH($D573, 'Drugs properties'!$A:$A, 0), 0)), 14, 4, TRUE, "Drugs properties"))</f>
        <v>2</v>
      </c>
    </row>
    <row r="574" spans="1:53" s="1" customFormat="1" ht="75" x14ac:dyDescent="0.25">
      <c r="A574" s="15">
        <v>572</v>
      </c>
      <c r="B574" s="89" t="s">
        <v>2816</v>
      </c>
      <c r="C574" s="32">
        <v>7235820</v>
      </c>
      <c r="D574" s="34" t="s">
        <v>322</v>
      </c>
      <c r="E574" s="90">
        <v>600</v>
      </c>
      <c r="F574" s="90"/>
      <c r="G574" s="90"/>
      <c r="H574" s="90" t="s">
        <v>2818</v>
      </c>
      <c r="I574" s="90">
        <v>1200</v>
      </c>
      <c r="J574" s="90"/>
      <c r="K574" s="90"/>
      <c r="L574" s="90"/>
      <c r="M574" s="35"/>
      <c r="N574" s="43">
        <v>70</v>
      </c>
      <c r="O574" s="91" t="s">
        <v>100</v>
      </c>
      <c r="P574" s="44" t="s">
        <v>2817</v>
      </c>
      <c r="Q574" s="49"/>
      <c r="R574" s="92"/>
      <c r="S574" s="92"/>
      <c r="T574" s="50"/>
      <c r="U574" s="55"/>
      <c r="V574" s="93"/>
      <c r="W574" s="56"/>
      <c r="X574" s="61"/>
      <c r="Y574" s="74"/>
      <c r="Z574" s="74"/>
      <c r="AA574" s="74"/>
      <c r="AB574" s="74"/>
      <c r="AC574" s="74"/>
      <c r="AD574" s="74"/>
      <c r="AE574" s="74"/>
      <c r="AF574" s="74"/>
      <c r="AG574" s="74"/>
      <c r="AH574" s="74"/>
      <c r="AI574" s="74"/>
      <c r="AJ574" s="62"/>
      <c r="AK574" s="67" t="s">
        <v>2819</v>
      </c>
      <c r="AL574" s="94"/>
      <c r="AM574" s="94"/>
      <c r="AN574" s="68"/>
      <c r="AO574" s="101"/>
      <c r="AP574" s="98" t="str" cm="1">
        <f t="array" aca="1" ref="AP574" ca="1">INDIRECT(ADDRESS(CELL("row", INDEX('Drugs properties'!$A:$A, MATCH($D574, 'Drugs properties'!$A:$A, 0), 0)), 2, 4, TRUE, "Drugs properties"))</f>
        <v>CC(C)N(CCC(C1=CC=CC=C1)(C2=CC=CC=N2)C(=O)N)C(C)C</v>
      </c>
      <c r="AQ574" s="98" cm="1">
        <f t="array" aca="1" ref="AQ574" ca="1">INDIRECT(ADDRESS(CELL("row", INDEX('Drugs properties'!$A:$A, MATCH($D574, 'Drugs properties'!$A:$A, 0), 0)), 3, 4, TRUE, "Drugs properties"))</f>
        <v>339.47</v>
      </c>
      <c r="AR574" s="98" cm="1">
        <f t="array" aca="1" ref="AR574" ca="1">INDIRECT(ADDRESS(CELL("row", INDEX('Drugs properties'!$A:$A, MATCH($D574, 'Drugs properties'!$A:$A, 0), 0)), 4, 4, TRUE, "Drugs properties"))</f>
        <v>59.22</v>
      </c>
      <c r="AS574" s="98" cm="1">
        <f t="array" aca="1" ref="AS574" ca="1">INDIRECT(ADDRESS(CELL("row", INDEX('Drugs properties'!$A:$A, MATCH($D574, 'Drugs properties'!$A:$A, 0), 0)), 5, 4, TRUE, "Drugs properties"))</f>
        <v>3</v>
      </c>
      <c r="AT574" s="98" cm="1">
        <f t="array" aca="1" ref="AT574" ca="1">INDIRECT(ADDRESS(CELL("row", INDEX('Drugs properties'!$A:$A, MATCH($D574, 'Drugs properties'!$A:$A, 0), 0)), 6, 4, TRUE, "Drugs properties"))</f>
        <v>3</v>
      </c>
      <c r="AU574" s="98" cm="1">
        <f t="array" aca="1" ref="AU574" ca="1">INDIRECT(ADDRESS(CELL("row", INDEX('Drugs properties'!$A:$A, MATCH($D574, 'Drugs properties'!$A:$A, 0), 0)), 7, 4, TRUE, "Drugs properties"))</f>
        <v>1</v>
      </c>
      <c r="AV574" s="98" cm="1">
        <f t="array" aca="1" ref="AV574" ca="1">INDIRECT(ADDRESS(CELL("row", INDEX('Drugs properties'!$A:$A, MATCH($D574, 'Drugs properties'!$A:$A, 0), 0)), 8, 4, TRUE, "Drugs properties"))</f>
        <v>8</v>
      </c>
      <c r="AW574" s="98" cm="1">
        <f t="array" aca="1" ref="AW574" ca="1">INDIRECT(ADDRESS(CELL("row", INDEX('Drugs properties'!$A:$A, MATCH($D574, 'Drugs properties'!$A:$A, 0), 0)), 9, 4, TRUE, "Drugs properties"))</f>
        <v>25</v>
      </c>
      <c r="AX574" s="105" cm="1">
        <f t="array" aca="1" ref="AX574" ca="1">INDIRECT(ADDRESS(CELL("row", INDEX('Drugs properties'!$A:$A, MATCH($D574, 'Drugs properties'!$A:$A, 0), 0)), 11, 4, TRUE, "Drugs properties"))</f>
        <v>2130</v>
      </c>
      <c r="AY574" s="102" cm="1">
        <f t="array" aca="1" ref="AY574" ca="1">INDIRECT(ADDRESS(CELL("row", INDEX('Drugs properties'!$A:$A, MATCH($D574, 'Drugs properties'!$A:$A, 0), 0)), 12, 4, TRUE, "Drugs properties"))</f>
        <v>593</v>
      </c>
      <c r="AZ574" s="102" cm="1">
        <f t="array" aca="1" ref="AZ574" ca="1">INDIRECT(ADDRESS(CELL("row", INDEX('Drugs properties'!$A:$A, MATCH($D574, 'Drugs properties'!$A:$A, 0), 0)), 13, 4, TRUE, "Drugs properties"))</f>
        <v>53</v>
      </c>
      <c r="BA574" s="109" cm="1">
        <f t="array" aca="1" ref="BA574" ca="1">INDIRECT(ADDRESS(CELL("row", INDEX('Drugs properties'!$A:$A, MATCH($D574, 'Drugs properties'!$A:$A, 0), 0)), 14, 4, TRUE, "Drugs properties"))</f>
        <v>4</v>
      </c>
    </row>
    <row r="575" spans="1:53" s="1" customFormat="1" ht="60" x14ac:dyDescent="0.25">
      <c r="A575" s="15">
        <v>573</v>
      </c>
      <c r="B575" s="89" t="s">
        <v>2816</v>
      </c>
      <c r="C575" s="32">
        <v>7235820</v>
      </c>
      <c r="D575" s="34" t="s">
        <v>322</v>
      </c>
      <c r="E575" s="90">
        <v>450</v>
      </c>
      <c r="F575" s="90"/>
      <c r="G575" s="90"/>
      <c r="H575" s="90"/>
      <c r="I575" s="90"/>
      <c r="J575" s="90"/>
      <c r="K575" s="90"/>
      <c r="L575" s="90"/>
      <c r="M575" s="35"/>
      <c r="N575" s="43">
        <v>51</v>
      </c>
      <c r="O575" s="91" t="s">
        <v>100</v>
      </c>
      <c r="P575" s="44"/>
      <c r="Q575" s="49"/>
      <c r="R575" s="92"/>
      <c r="S575" s="92"/>
      <c r="T575" s="50"/>
      <c r="U575" s="55"/>
      <c r="V575" s="93">
        <v>640</v>
      </c>
      <c r="W575" s="56"/>
      <c r="X575" s="61"/>
      <c r="Y575" s="74"/>
      <c r="Z575" s="74"/>
      <c r="AA575" s="74"/>
      <c r="AB575" s="74"/>
      <c r="AC575" s="74"/>
      <c r="AD575" s="74"/>
      <c r="AE575" s="74"/>
      <c r="AF575" s="74"/>
      <c r="AG575" s="74"/>
      <c r="AH575" s="74"/>
      <c r="AI575" s="74"/>
      <c r="AJ575" s="62"/>
      <c r="AK575" s="67" t="s">
        <v>2820</v>
      </c>
      <c r="AL575" s="94"/>
      <c r="AM575" s="94"/>
      <c r="AN575" s="68"/>
      <c r="AO575" s="101"/>
      <c r="AP575" s="98" t="str" cm="1">
        <f t="array" aca="1" ref="AP575" ca="1">INDIRECT(ADDRESS(CELL("row", INDEX('Drugs properties'!$A:$A, MATCH($D575, 'Drugs properties'!$A:$A, 0), 0)), 2, 4, TRUE, "Drugs properties"))</f>
        <v>CC(C)N(CCC(C1=CC=CC=C1)(C2=CC=CC=N2)C(=O)N)C(C)C</v>
      </c>
      <c r="AQ575" s="98" cm="1">
        <f t="array" aca="1" ref="AQ575" ca="1">INDIRECT(ADDRESS(CELL("row", INDEX('Drugs properties'!$A:$A, MATCH($D575, 'Drugs properties'!$A:$A, 0), 0)), 3, 4, TRUE, "Drugs properties"))</f>
        <v>339.47</v>
      </c>
      <c r="AR575" s="98" cm="1">
        <f t="array" aca="1" ref="AR575" ca="1">INDIRECT(ADDRESS(CELL("row", INDEX('Drugs properties'!$A:$A, MATCH($D575, 'Drugs properties'!$A:$A, 0), 0)), 4, 4, TRUE, "Drugs properties"))</f>
        <v>59.22</v>
      </c>
      <c r="AS575" s="98" cm="1">
        <f t="array" aca="1" ref="AS575" ca="1">INDIRECT(ADDRESS(CELL("row", INDEX('Drugs properties'!$A:$A, MATCH($D575, 'Drugs properties'!$A:$A, 0), 0)), 5, 4, TRUE, "Drugs properties"))</f>
        <v>3</v>
      </c>
      <c r="AT575" s="98" cm="1">
        <f t="array" aca="1" ref="AT575" ca="1">INDIRECT(ADDRESS(CELL("row", INDEX('Drugs properties'!$A:$A, MATCH($D575, 'Drugs properties'!$A:$A, 0), 0)), 6, 4, TRUE, "Drugs properties"))</f>
        <v>3</v>
      </c>
      <c r="AU575" s="98" cm="1">
        <f t="array" aca="1" ref="AU575" ca="1">INDIRECT(ADDRESS(CELL("row", INDEX('Drugs properties'!$A:$A, MATCH($D575, 'Drugs properties'!$A:$A, 0), 0)), 7, 4, TRUE, "Drugs properties"))</f>
        <v>1</v>
      </c>
      <c r="AV575" s="98" cm="1">
        <f t="array" aca="1" ref="AV575" ca="1">INDIRECT(ADDRESS(CELL("row", INDEX('Drugs properties'!$A:$A, MATCH($D575, 'Drugs properties'!$A:$A, 0), 0)), 8, 4, TRUE, "Drugs properties"))</f>
        <v>8</v>
      </c>
      <c r="AW575" s="98" cm="1">
        <f t="array" aca="1" ref="AW575" ca="1">INDIRECT(ADDRESS(CELL("row", INDEX('Drugs properties'!$A:$A, MATCH($D575, 'Drugs properties'!$A:$A, 0), 0)), 9, 4, TRUE, "Drugs properties"))</f>
        <v>25</v>
      </c>
      <c r="AX575" s="105" cm="1">
        <f t="array" aca="1" ref="AX575" ca="1">INDIRECT(ADDRESS(CELL("row", INDEX('Drugs properties'!$A:$A, MATCH($D575, 'Drugs properties'!$A:$A, 0), 0)), 11, 4, TRUE, "Drugs properties"))</f>
        <v>2130</v>
      </c>
      <c r="AY575" s="102" cm="1">
        <f t="array" aca="1" ref="AY575" ca="1">INDIRECT(ADDRESS(CELL("row", INDEX('Drugs properties'!$A:$A, MATCH($D575, 'Drugs properties'!$A:$A, 0), 0)), 12, 4, TRUE, "Drugs properties"))</f>
        <v>593</v>
      </c>
      <c r="AZ575" s="102" cm="1">
        <f t="array" aca="1" ref="AZ575" ca="1">INDIRECT(ADDRESS(CELL("row", INDEX('Drugs properties'!$A:$A, MATCH($D575, 'Drugs properties'!$A:$A, 0), 0)), 13, 4, TRUE, "Drugs properties"))</f>
        <v>53</v>
      </c>
      <c r="BA575" s="109" cm="1">
        <f t="array" aca="1" ref="BA575" ca="1">INDIRECT(ADDRESS(CELL("row", INDEX('Drugs properties'!$A:$A, MATCH($D575, 'Drugs properties'!$A:$A, 0), 0)), 14, 4, TRUE, "Drugs properties"))</f>
        <v>4</v>
      </c>
    </row>
    <row r="576" spans="1:53" s="1" customFormat="1" ht="60" x14ac:dyDescent="0.25">
      <c r="A576" s="15">
        <v>574</v>
      </c>
      <c r="B576" s="89" t="s">
        <v>2816</v>
      </c>
      <c r="C576" s="32">
        <v>7235820</v>
      </c>
      <c r="D576" s="34" t="s">
        <v>322</v>
      </c>
      <c r="E576" s="90">
        <v>600</v>
      </c>
      <c r="F576" s="90"/>
      <c r="G576" s="90"/>
      <c r="H576" s="90"/>
      <c r="I576" s="90"/>
      <c r="J576" s="90"/>
      <c r="K576" s="90"/>
      <c r="L576" s="90"/>
      <c r="M576" s="35"/>
      <c r="N576" s="43">
        <v>52</v>
      </c>
      <c r="O576" s="91" t="s">
        <v>100</v>
      </c>
      <c r="P576" s="44"/>
      <c r="Q576" s="49"/>
      <c r="R576" s="92"/>
      <c r="S576" s="92"/>
      <c r="T576" s="50"/>
      <c r="U576" s="55"/>
      <c r="V576" s="93"/>
      <c r="W576" s="56"/>
      <c r="X576" s="61"/>
      <c r="Y576" s="74"/>
      <c r="Z576" s="74"/>
      <c r="AA576" s="74"/>
      <c r="AB576" s="74"/>
      <c r="AC576" s="74"/>
      <c r="AD576" s="74"/>
      <c r="AE576" s="74"/>
      <c r="AF576" s="74"/>
      <c r="AG576" s="74"/>
      <c r="AH576" s="74"/>
      <c r="AI576" s="74"/>
      <c r="AJ576" s="62"/>
      <c r="AK576" s="67" t="s">
        <v>2821</v>
      </c>
      <c r="AL576" s="94"/>
      <c r="AM576" s="94"/>
      <c r="AN576" s="68"/>
      <c r="AO576" s="101"/>
      <c r="AP576" s="98" t="str" cm="1">
        <f t="array" aca="1" ref="AP576" ca="1">INDIRECT(ADDRESS(CELL("row", INDEX('Drugs properties'!$A:$A, MATCH($D576, 'Drugs properties'!$A:$A, 0), 0)), 2, 4, TRUE, "Drugs properties"))</f>
        <v>CC(C)N(CCC(C1=CC=CC=C1)(C2=CC=CC=N2)C(=O)N)C(C)C</v>
      </c>
      <c r="AQ576" s="98" cm="1">
        <f t="array" aca="1" ref="AQ576" ca="1">INDIRECT(ADDRESS(CELL("row", INDEX('Drugs properties'!$A:$A, MATCH($D576, 'Drugs properties'!$A:$A, 0), 0)), 3, 4, TRUE, "Drugs properties"))</f>
        <v>339.47</v>
      </c>
      <c r="AR576" s="98" cm="1">
        <f t="array" aca="1" ref="AR576" ca="1">INDIRECT(ADDRESS(CELL("row", INDEX('Drugs properties'!$A:$A, MATCH($D576, 'Drugs properties'!$A:$A, 0), 0)), 4, 4, TRUE, "Drugs properties"))</f>
        <v>59.22</v>
      </c>
      <c r="AS576" s="98" cm="1">
        <f t="array" aca="1" ref="AS576" ca="1">INDIRECT(ADDRESS(CELL("row", INDEX('Drugs properties'!$A:$A, MATCH($D576, 'Drugs properties'!$A:$A, 0), 0)), 5, 4, TRUE, "Drugs properties"))</f>
        <v>3</v>
      </c>
      <c r="AT576" s="98" cm="1">
        <f t="array" aca="1" ref="AT576" ca="1">INDIRECT(ADDRESS(CELL("row", INDEX('Drugs properties'!$A:$A, MATCH($D576, 'Drugs properties'!$A:$A, 0), 0)), 6, 4, TRUE, "Drugs properties"))</f>
        <v>3</v>
      </c>
      <c r="AU576" s="98" cm="1">
        <f t="array" aca="1" ref="AU576" ca="1">INDIRECT(ADDRESS(CELL("row", INDEX('Drugs properties'!$A:$A, MATCH($D576, 'Drugs properties'!$A:$A, 0), 0)), 7, 4, TRUE, "Drugs properties"))</f>
        <v>1</v>
      </c>
      <c r="AV576" s="98" cm="1">
        <f t="array" aca="1" ref="AV576" ca="1">INDIRECT(ADDRESS(CELL("row", INDEX('Drugs properties'!$A:$A, MATCH($D576, 'Drugs properties'!$A:$A, 0), 0)), 8, 4, TRUE, "Drugs properties"))</f>
        <v>8</v>
      </c>
      <c r="AW576" s="98" cm="1">
        <f t="array" aca="1" ref="AW576" ca="1">INDIRECT(ADDRESS(CELL("row", INDEX('Drugs properties'!$A:$A, MATCH($D576, 'Drugs properties'!$A:$A, 0), 0)), 9, 4, TRUE, "Drugs properties"))</f>
        <v>25</v>
      </c>
      <c r="AX576" s="105" cm="1">
        <f t="array" aca="1" ref="AX576" ca="1">INDIRECT(ADDRESS(CELL("row", INDEX('Drugs properties'!$A:$A, MATCH($D576, 'Drugs properties'!$A:$A, 0), 0)), 11, 4, TRUE, "Drugs properties"))</f>
        <v>2130</v>
      </c>
      <c r="AY576" s="102" cm="1">
        <f t="array" aca="1" ref="AY576" ca="1">INDIRECT(ADDRESS(CELL("row", INDEX('Drugs properties'!$A:$A, MATCH($D576, 'Drugs properties'!$A:$A, 0), 0)), 12, 4, TRUE, "Drugs properties"))</f>
        <v>593</v>
      </c>
      <c r="AZ576" s="102" cm="1">
        <f t="array" aca="1" ref="AZ576" ca="1">INDIRECT(ADDRESS(CELL("row", INDEX('Drugs properties'!$A:$A, MATCH($D576, 'Drugs properties'!$A:$A, 0), 0)), 13, 4, TRUE, "Drugs properties"))</f>
        <v>53</v>
      </c>
      <c r="BA576" s="109" cm="1">
        <f t="array" aca="1" ref="BA576" ca="1">INDIRECT(ADDRESS(CELL("row", INDEX('Drugs properties'!$A:$A, MATCH($D576, 'Drugs properties'!$A:$A, 0), 0)), 14, 4, TRUE, "Drugs properties"))</f>
        <v>4</v>
      </c>
    </row>
    <row r="577" spans="1:53" s="1" customFormat="1" ht="285" x14ac:dyDescent="0.25">
      <c r="A577" s="15">
        <v>575</v>
      </c>
      <c r="B577" s="89" t="s">
        <v>2822</v>
      </c>
      <c r="C577" s="32">
        <v>16684946</v>
      </c>
      <c r="D577" s="34" t="s">
        <v>64</v>
      </c>
      <c r="E577" s="90"/>
      <c r="F577" s="90"/>
      <c r="G577" s="90"/>
      <c r="H577" s="90" t="s">
        <v>2824</v>
      </c>
      <c r="I577" s="90"/>
      <c r="J577" s="90"/>
      <c r="K577" s="90"/>
      <c r="L577" s="90"/>
      <c r="M577" s="35"/>
      <c r="N577" s="43">
        <v>28</v>
      </c>
      <c r="O577" s="91" t="s">
        <v>100</v>
      </c>
      <c r="P577" s="44" t="s">
        <v>2823</v>
      </c>
      <c r="Q577" s="49" t="s">
        <v>2825</v>
      </c>
      <c r="R577" s="92">
        <v>77</v>
      </c>
      <c r="S577" s="92">
        <v>16</v>
      </c>
      <c r="T577" s="50">
        <v>37.200000000000003</v>
      </c>
      <c r="U577" s="55"/>
      <c r="V577" s="93">
        <v>600</v>
      </c>
      <c r="W577" s="56"/>
      <c r="X577" s="61"/>
      <c r="Y577" s="74"/>
      <c r="Z577" s="74"/>
      <c r="AA577" s="74"/>
      <c r="AB577" s="74"/>
      <c r="AC577" s="74">
        <v>2.7</v>
      </c>
      <c r="AD577" s="74">
        <v>0.86399999999999999</v>
      </c>
      <c r="AE577" s="74">
        <v>8.6999999999999993</v>
      </c>
      <c r="AF577" s="74"/>
      <c r="AG577" s="74"/>
      <c r="AH577" s="74"/>
      <c r="AI577" s="74"/>
      <c r="AJ577" s="62">
        <v>3</v>
      </c>
      <c r="AK577" s="67" t="s">
        <v>2827</v>
      </c>
      <c r="AL577" s="94"/>
      <c r="AM577" s="94">
        <v>440</v>
      </c>
      <c r="AN577" s="68"/>
      <c r="AO577" s="101" t="s">
        <v>2826</v>
      </c>
      <c r="AP577" s="98" t="str" cm="1">
        <f t="array" aca="1" ref="AP577" ca="1">INDIRECT(ADDRESS(CELL("row", INDEX('Drugs properties'!$A:$A, MATCH($D577, 'Drugs properties'!$A:$A, 0), 0)), 2, 4, TRUE, "Drugs properties"))</f>
        <v>C1CN(CCN1CCC2=C(C=C3C(=C2)CC(=O)N3)Cl)C4=NSC5=CC=CC=C54</v>
      </c>
      <c r="AQ577" s="98" cm="1">
        <f t="array" aca="1" ref="AQ577" ca="1">INDIRECT(ADDRESS(CELL("row", INDEX('Drugs properties'!$A:$A, MATCH($D577, 'Drugs properties'!$A:$A, 0), 0)), 3, 4, TRUE, "Drugs properties"))</f>
        <v>412.94</v>
      </c>
      <c r="AR577" s="98" cm="1">
        <f t="array" aca="1" ref="AR577" ca="1">INDIRECT(ADDRESS(CELL("row", INDEX('Drugs properties'!$A:$A, MATCH($D577, 'Drugs properties'!$A:$A, 0), 0)), 4, 4, TRUE, "Drugs properties"))</f>
        <v>76.709999999999994</v>
      </c>
      <c r="AS577" s="98" cm="1">
        <f t="array" aca="1" ref="AS577" ca="1">INDIRECT(ADDRESS(CELL("row", INDEX('Drugs properties'!$A:$A, MATCH($D577, 'Drugs properties'!$A:$A, 0), 0)), 5, 4, TRUE, "Drugs properties"))</f>
        <v>3.57</v>
      </c>
      <c r="AT577" s="98" cm="1">
        <f t="array" aca="1" ref="AT577" ca="1">INDIRECT(ADDRESS(CELL("row", INDEX('Drugs properties'!$A:$A, MATCH($D577, 'Drugs properties'!$A:$A, 0), 0)), 6, 4, TRUE, "Drugs properties"))</f>
        <v>3</v>
      </c>
      <c r="AU577" s="98" cm="1">
        <f t="array" aca="1" ref="AU577" ca="1">INDIRECT(ADDRESS(CELL("row", INDEX('Drugs properties'!$A:$A, MATCH($D577, 'Drugs properties'!$A:$A, 0), 0)), 7, 4, TRUE, "Drugs properties"))</f>
        <v>1</v>
      </c>
      <c r="AV577" s="98" cm="1">
        <f t="array" aca="1" ref="AV577" ca="1">INDIRECT(ADDRESS(CELL("row", INDEX('Drugs properties'!$A:$A, MATCH($D577, 'Drugs properties'!$A:$A, 0), 0)), 8, 4, TRUE, "Drugs properties"))</f>
        <v>4</v>
      </c>
      <c r="AW577" s="98" cm="1">
        <f t="array" aca="1" ref="AW577" ca="1">INDIRECT(ADDRESS(CELL("row", INDEX('Drugs properties'!$A:$A, MATCH($D577, 'Drugs properties'!$A:$A, 0), 0)), 9, 4, TRUE, "Drugs properties"))</f>
        <v>28</v>
      </c>
      <c r="AX577" s="105" cm="1">
        <f t="array" aca="1" ref="AX577" ca="1">INDIRECT(ADDRESS(CELL("row", INDEX('Drugs properties'!$A:$A, MATCH($D577, 'Drugs properties'!$A:$A, 0), 0)), 11, 4, TRUE, "Drugs properties"))</f>
        <v>5347</v>
      </c>
      <c r="AY577" s="102" cm="1">
        <f t="array" aca="1" ref="AY577" ca="1">INDIRECT(ADDRESS(CELL("row", INDEX('Drugs properties'!$A:$A, MATCH($D577, 'Drugs properties'!$A:$A, 0), 0)), 12, 4, TRUE, "Drugs properties"))</f>
        <v>729</v>
      </c>
      <c r="AZ577" s="102" cm="1">
        <f t="array" aca="1" ref="AZ577" ca="1">INDIRECT(ADDRESS(CELL("row", INDEX('Drugs properties'!$A:$A, MATCH($D577, 'Drugs properties'!$A:$A, 0), 0)), 13, 4, TRUE, "Drugs properties"))</f>
        <v>37</v>
      </c>
      <c r="BA577" s="109" cm="1">
        <f t="array" aca="1" ref="BA577" ca="1">INDIRECT(ADDRESS(CELL("row", INDEX('Drugs properties'!$A:$A, MATCH($D577, 'Drugs properties'!$A:$A, 0), 0)), 14, 4, TRUE, "Drugs properties"))</f>
        <v>12</v>
      </c>
    </row>
    <row r="578" spans="1:53" s="1" customFormat="1" ht="60" x14ac:dyDescent="0.25">
      <c r="A578" s="15">
        <v>576</v>
      </c>
      <c r="B578" s="89" t="s">
        <v>2828</v>
      </c>
      <c r="C578" s="32">
        <v>6695782</v>
      </c>
      <c r="D578" s="34" t="s">
        <v>54</v>
      </c>
      <c r="E578" s="90">
        <v>800</v>
      </c>
      <c r="F578" s="90"/>
      <c r="G578" s="90"/>
      <c r="H578" s="90" t="s">
        <v>69</v>
      </c>
      <c r="I578" s="90">
        <v>200</v>
      </c>
      <c r="J578" s="90"/>
      <c r="K578" s="90"/>
      <c r="L578" s="90"/>
      <c r="M578" s="35"/>
      <c r="N578" s="43">
        <v>60</v>
      </c>
      <c r="O578" s="91" t="s">
        <v>96</v>
      </c>
      <c r="P578" s="44" t="s">
        <v>2839</v>
      </c>
      <c r="Q578" s="49" t="s">
        <v>254</v>
      </c>
      <c r="R578" s="92">
        <v>45</v>
      </c>
      <c r="S578" s="92"/>
      <c r="T578" s="50"/>
      <c r="U578" s="55"/>
      <c r="V578" s="93">
        <v>700</v>
      </c>
      <c r="W578" s="56"/>
      <c r="X578" s="61"/>
      <c r="Y578" s="74"/>
      <c r="Z578" s="74"/>
      <c r="AA578" s="74"/>
      <c r="AB578" s="74"/>
      <c r="AC578" s="74"/>
      <c r="AD578" s="74"/>
      <c r="AE578" s="74"/>
      <c r="AF578" s="74"/>
      <c r="AG578" s="74"/>
      <c r="AH578" s="74"/>
      <c r="AI578" s="74"/>
      <c r="AJ578" s="62"/>
      <c r="AK578" s="67" t="s">
        <v>2829</v>
      </c>
      <c r="AL578" s="94"/>
      <c r="AM578" s="94"/>
      <c r="AN578" s="68" t="s">
        <v>2830</v>
      </c>
      <c r="AO578" s="101"/>
      <c r="AP578" s="98" t="str" cm="1">
        <f t="array" aca="1" ref="AP578" ca="1">INDIRECT(ADDRESS(CELL("row", INDEX('Drugs properties'!$A:$A, MATCH($D578, 'Drugs properties'!$A:$A, 0), 0)), 2, 4, TRUE, "Drugs properties"))</f>
        <v>COC1=CC2=C(C=CN=C2C=C1)C(C3CC4CCN3CC4C=C)O</v>
      </c>
      <c r="AQ578" s="98" cm="1">
        <f t="array" aca="1" ref="AQ578" ca="1">INDIRECT(ADDRESS(CELL("row", INDEX('Drugs properties'!$A:$A, MATCH($D578, 'Drugs properties'!$A:$A, 0), 0)), 3, 4, TRUE, "Drugs properties"))</f>
        <v>324.42</v>
      </c>
      <c r="AR578" s="98" cm="1">
        <f t="array" aca="1" ref="AR578" ca="1">INDIRECT(ADDRESS(CELL("row", INDEX('Drugs properties'!$A:$A, MATCH($D578, 'Drugs properties'!$A:$A, 0), 0)), 4, 4, TRUE, "Drugs properties"))</f>
        <v>45.59</v>
      </c>
      <c r="AS578" s="98" cm="1">
        <f t="array" aca="1" ref="AS578" ca="1">INDIRECT(ADDRESS(CELL("row", INDEX('Drugs properties'!$A:$A, MATCH($D578, 'Drugs properties'!$A:$A, 0), 0)), 5, 4, TRUE, "Drugs properties"))</f>
        <v>2.81</v>
      </c>
      <c r="AT578" s="98" cm="1">
        <f t="array" aca="1" ref="AT578" ca="1">INDIRECT(ADDRESS(CELL("row", INDEX('Drugs properties'!$A:$A, MATCH($D578, 'Drugs properties'!$A:$A, 0), 0)), 6, 4, TRUE, "Drugs properties"))</f>
        <v>4</v>
      </c>
      <c r="AU578" s="98" cm="1">
        <f t="array" aca="1" ref="AU578" ca="1">INDIRECT(ADDRESS(CELL("row", INDEX('Drugs properties'!$A:$A, MATCH($D578, 'Drugs properties'!$A:$A, 0), 0)), 7, 4, TRUE, "Drugs properties"))</f>
        <v>1</v>
      </c>
      <c r="AV578" s="98" cm="1">
        <f t="array" aca="1" ref="AV578" ca="1">INDIRECT(ADDRESS(CELL("row", INDEX('Drugs properties'!$A:$A, MATCH($D578, 'Drugs properties'!$A:$A, 0), 0)), 8, 4, TRUE, "Drugs properties"))</f>
        <v>4</v>
      </c>
      <c r="AW578" s="98" cm="1">
        <f t="array" aca="1" ref="AW578" ca="1">INDIRECT(ADDRESS(CELL("row", INDEX('Drugs properties'!$A:$A, MATCH($D578, 'Drugs properties'!$A:$A, 0), 0)), 9, 4, TRUE, "Drugs properties"))</f>
        <v>24</v>
      </c>
      <c r="AX578" s="105" cm="1">
        <f t="array" aca="1" ref="AX578" ca="1">INDIRECT(ADDRESS(CELL("row", INDEX('Drugs properties'!$A:$A, MATCH($D578, 'Drugs properties'!$A:$A, 0), 0)), 11, 4, TRUE, "Drugs properties"))</f>
        <v>819</v>
      </c>
      <c r="AY578" s="102" cm="1">
        <f t="array" aca="1" ref="AY578" ca="1">INDIRECT(ADDRESS(CELL("row", INDEX('Drugs properties'!$A:$A, MATCH($D578, 'Drugs properties'!$A:$A, 0), 0)), 12, 4, TRUE, "Drugs properties"))</f>
        <v>189</v>
      </c>
      <c r="AZ578" s="102" cm="1">
        <f t="array" aca="1" ref="AZ578" ca="1">INDIRECT(ADDRESS(CELL("row", INDEX('Drugs properties'!$A:$A, MATCH($D578, 'Drugs properties'!$A:$A, 0), 0)), 13, 4, TRUE, "Drugs properties"))</f>
        <v>23</v>
      </c>
      <c r="BA578" s="109" cm="1">
        <f t="array" aca="1" ref="BA578" ca="1">INDIRECT(ADDRESS(CELL("row", INDEX('Drugs properties'!$A:$A, MATCH($D578, 'Drugs properties'!$A:$A, 0), 0)), 14, 4, TRUE, "Drugs properties"))</f>
        <v>4</v>
      </c>
    </row>
    <row r="579" spans="1:53" s="1" customFormat="1" ht="45" x14ac:dyDescent="0.25">
      <c r="A579" s="15">
        <v>577</v>
      </c>
      <c r="B579" s="89" t="s">
        <v>2828</v>
      </c>
      <c r="C579" s="32">
        <v>6695782</v>
      </c>
      <c r="D579" s="34" t="s">
        <v>1767</v>
      </c>
      <c r="E579" s="90"/>
      <c r="F579" s="90"/>
      <c r="G579" s="90"/>
      <c r="H579" s="90"/>
      <c r="I579" s="90"/>
      <c r="J579" s="90"/>
      <c r="K579" s="90"/>
      <c r="L579" s="90"/>
      <c r="M579" s="35"/>
      <c r="N579" s="43">
        <v>73</v>
      </c>
      <c r="O579" s="91" t="s">
        <v>96</v>
      </c>
      <c r="P579" s="44" t="s">
        <v>2831</v>
      </c>
      <c r="Q579" s="49"/>
      <c r="R579" s="92"/>
      <c r="S579" s="92"/>
      <c r="T579" s="50"/>
      <c r="U579" s="55"/>
      <c r="V579" s="93">
        <v>640</v>
      </c>
      <c r="W579" s="56"/>
      <c r="X579" s="61"/>
      <c r="Y579" s="74"/>
      <c r="Z579" s="74"/>
      <c r="AA579" s="74"/>
      <c r="AB579" s="74"/>
      <c r="AC579" s="74">
        <v>4.2</v>
      </c>
      <c r="AD579" s="74">
        <v>0.78169999999999995</v>
      </c>
      <c r="AE579" s="74"/>
      <c r="AF579" s="74"/>
      <c r="AG579" s="74"/>
      <c r="AH579" s="74"/>
      <c r="AI579" s="74"/>
      <c r="AJ579" s="62"/>
      <c r="AK579" s="67" t="s">
        <v>2833</v>
      </c>
      <c r="AL579" s="94"/>
      <c r="AM579" s="94"/>
      <c r="AN579" s="68"/>
      <c r="AO579" s="101" t="s">
        <v>2832</v>
      </c>
      <c r="AP579" s="98" t="str" cm="1">
        <f t="array" aca="1" ref="AP579" ca="1">INDIRECT(ADDRESS(CELL("row", INDEX('Drugs properties'!$A:$A, MATCH($D579, 'Drugs properties'!$A:$A, 0), 0)), 2, 4, TRUE, "Drugs properties"))</f>
        <v>CCN(CC)CCNC(=O)C1=CC=C(C=C1)N</v>
      </c>
      <c r="AQ579" s="98" cm="1">
        <f t="array" aca="1" ref="AQ579" ca="1">INDIRECT(ADDRESS(CELL("row", INDEX('Drugs properties'!$A:$A, MATCH($D579, 'Drugs properties'!$A:$A, 0), 0)), 3, 4, TRUE, "Drugs properties"))</f>
        <v>235.33</v>
      </c>
      <c r="AR579" s="98" cm="1">
        <f t="array" aca="1" ref="AR579" ca="1">INDIRECT(ADDRESS(CELL("row", INDEX('Drugs properties'!$A:$A, MATCH($D579, 'Drugs properties'!$A:$A, 0), 0)), 4, 4, TRUE, "Drugs properties"))</f>
        <v>58.36</v>
      </c>
      <c r="AS579" s="98" cm="1">
        <f t="array" aca="1" ref="AS579" ca="1">INDIRECT(ADDRESS(CELL("row", INDEX('Drugs properties'!$A:$A, MATCH($D579, 'Drugs properties'!$A:$A, 0), 0)), 5, 4, TRUE, "Drugs properties"))</f>
        <v>1.49</v>
      </c>
      <c r="AT579" s="98" cm="1">
        <f t="array" aca="1" ref="AT579" ca="1">INDIRECT(ADDRESS(CELL("row", INDEX('Drugs properties'!$A:$A, MATCH($D579, 'Drugs properties'!$A:$A, 0), 0)), 6, 4, TRUE, "Drugs properties"))</f>
        <v>2</v>
      </c>
      <c r="AU579" s="98" cm="1">
        <f t="array" aca="1" ref="AU579" ca="1">INDIRECT(ADDRESS(CELL("row", INDEX('Drugs properties'!$A:$A, MATCH($D579, 'Drugs properties'!$A:$A, 0), 0)), 7, 4, TRUE, "Drugs properties"))</f>
        <v>2</v>
      </c>
      <c r="AV579" s="98" cm="1">
        <f t="array" aca="1" ref="AV579" ca="1">INDIRECT(ADDRESS(CELL("row", INDEX('Drugs properties'!$A:$A, MATCH($D579, 'Drugs properties'!$A:$A, 0), 0)), 8, 4, TRUE, "Drugs properties"))</f>
        <v>7</v>
      </c>
      <c r="AW579" s="98" cm="1">
        <f t="array" aca="1" ref="AW579" ca="1">INDIRECT(ADDRESS(CELL("row", INDEX('Drugs properties'!$A:$A, MATCH($D579, 'Drugs properties'!$A:$A, 0), 0)), 9, 4, TRUE, "Drugs properties"))</f>
        <v>17</v>
      </c>
      <c r="AX579" s="105" cm="1">
        <f t="array" aca="1" ref="AX579" ca="1">INDIRECT(ADDRESS(CELL("row", INDEX('Drugs properties'!$A:$A, MATCH($D579, 'Drugs properties'!$A:$A, 0), 0)), 11, 4, TRUE, "Drugs properties"))</f>
        <v>2042</v>
      </c>
      <c r="AY579" s="102" cm="1">
        <f t="array" aca="1" ref="AY579" ca="1">INDIRECT(ADDRESS(CELL("row", INDEX('Drugs properties'!$A:$A, MATCH($D579, 'Drugs properties'!$A:$A, 0), 0)), 12, 4, TRUE, "Drugs properties"))</f>
        <v>355</v>
      </c>
      <c r="AZ579" s="102" cm="1">
        <f t="array" aca="1" ref="AZ579" ca="1">INDIRECT(ADDRESS(CELL("row", INDEX('Drugs properties'!$A:$A, MATCH($D579, 'Drugs properties'!$A:$A, 0), 0)), 13, 4, TRUE, "Drugs properties"))</f>
        <v>31</v>
      </c>
      <c r="BA579" s="109" cm="1">
        <f t="array" aca="1" ref="BA579" ca="1">INDIRECT(ADDRESS(CELL("row", INDEX('Drugs properties'!$A:$A, MATCH($D579, 'Drugs properties'!$A:$A, 0), 0)), 14, 4, TRUE, "Drugs properties"))</f>
        <v>0</v>
      </c>
    </row>
    <row r="580" spans="1:53" s="1" customFormat="1" ht="150" x14ac:dyDescent="0.25">
      <c r="A580" s="15">
        <v>578</v>
      </c>
      <c r="B580" s="89" t="s">
        <v>2828</v>
      </c>
      <c r="C580" s="32">
        <v>6695782</v>
      </c>
      <c r="D580" s="34" t="s">
        <v>2835</v>
      </c>
      <c r="E580" s="90"/>
      <c r="F580" s="90"/>
      <c r="G580" s="90"/>
      <c r="H580" s="90" t="s">
        <v>507</v>
      </c>
      <c r="I580" s="90"/>
      <c r="J580" s="90"/>
      <c r="K580" s="90"/>
      <c r="L580" s="90" t="s">
        <v>89</v>
      </c>
      <c r="M580" s="35"/>
      <c r="N580" s="43">
        <v>45</v>
      </c>
      <c r="O580" s="91" t="s">
        <v>100</v>
      </c>
      <c r="P580" s="44" t="s">
        <v>2838</v>
      </c>
      <c r="Q580" s="49" t="s">
        <v>2834</v>
      </c>
      <c r="R580" s="92">
        <v>110</v>
      </c>
      <c r="S580" s="92"/>
      <c r="T580" s="50"/>
      <c r="U580" s="55"/>
      <c r="V580" s="93">
        <v>560</v>
      </c>
      <c r="W580" s="56"/>
      <c r="X580" s="61"/>
      <c r="Y580" s="74"/>
      <c r="Z580" s="74"/>
      <c r="AA580" s="74"/>
      <c r="AB580" s="74">
        <v>139</v>
      </c>
      <c r="AC580" s="74">
        <v>3.9</v>
      </c>
      <c r="AD580" s="74">
        <v>0.82289999999999996</v>
      </c>
      <c r="AE580" s="74">
        <v>9.6999999999999993</v>
      </c>
      <c r="AF580" s="74"/>
      <c r="AG580" s="74"/>
      <c r="AH580" s="74"/>
      <c r="AI580" s="74"/>
      <c r="AJ580" s="62"/>
      <c r="AK580" s="67" t="s">
        <v>2836</v>
      </c>
      <c r="AL580" s="94"/>
      <c r="AM580" s="94"/>
      <c r="AN580" s="68" t="s">
        <v>2837</v>
      </c>
      <c r="AO580" s="101"/>
      <c r="AP580" s="98" t="str" cm="1">
        <f t="array" aca="1" ref="AP580" ca="1">INDIRECT(ADDRESS(CELL("row", INDEX('Drugs properties'!$A:$A, MATCH($D580, 'Drugs properties'!$A:$A, 0), 0)), 2, 4, TRUE, "Drugs properties"))</f>
        <v>CN(C)CCCN1C2=CC=CC=C2CCC3=CC=CC=C31</v>
      </c>
      <c r="AQ580" s="98" cm="1">
        <f t="array" aca="1" ref="AQ580" ca="1">INDIRECT(ADDRESS(CELL("row", INDEX('Drugs properties'!$A:$A, MATCH($D580, 'Drugs properties'!$A:$A, 0), 0)), 3, 4, TRUE, "Drugs properties"))</f>
        <v>280.39999999999998</v>
      </c>
      <c r="AR580" s="98" cm="1">
        <f t="array" aca="1" ref="AR580" ca="1">INDIRECT(ADDRESS(CELL("row", INDEX('Drugs properties'!$A:$A, MATCH($D580, 'Drugs properties'!$A:$A, 0), 0)), 4, 4, TRUE, "Drugs properties"))</f>
        <v>6.48</v>
      </c>
      <c r="AS580" s="98" cm="1">
        <f t="array" aca="1" ref="AS580" ca="1">INDIRECT(ADDRESS(CELL("row", INDEX('Drugs properties'!$A:$A, MATCH($D580, 'Drugs properties'!$A:$A, 0), 0)), 5, 4, TRUE, "Drugs properties"))</f>
        <v>3.8</v>
      </c>
      <c r="AT580" s="98" cm="1">
        <f t="array" aca="1" ref="AT580" ca="1">INDIRECT(ADDRESS(CELL("row", INDEX('Drugs properties'!$A:$A, MATCH($D580, 'Drugs properties'!$A:$A, 0), 0)), 6, 4, TRUE, "Drugs properties"))</f>
        <v>1</v>
      </c>
      <c r="AU580" s="98" cm="1">
        <f t="array" aca="1" ref="AU580" ca="1">INDIRECT(ADDRESS(CELL("row", INDEX('Drugs properties'!$A:$A, MATCH($D580, 'Drugs properties'!$A:$A, 0), 0)), 7, 4, TRUE, "Drugs properties"))</f>
        <v>0</v>
      </c>
      <c r="AV580" s="98" cm="1">
        <f t="array" aca="1" ref="AV580" ca="1">INDIRECT(ADDRESS(CELL("row", INDEX('Drugs properties'!$A:$A, MATCH($D580, 'Drugs properties'!$A:$A, 0), 0)), 8, 4, TRUE, "Drugs properties"))</f>
        <v>4</v>
      </c>
      <c r="AW580" s="98" cm="1">
        <f t="array" aca="1" ref="AW580" ca="1">INDIRECT(ADDRESS(CELL("row", INDEX('Drugs properties'!$A:$A, MATCH($D580, 'Drugs properties'!$A:$A, 0), 0)), 9, 4, TRUE, "Drugs properties"))</f>
        <v>21</v>
      </c>
      <c r="AX580" s="105" cm="1">
        <f t="array" aca="1" ref="AX580" ca="1">INDIRECT(ADDRESS(CELL("row", INDEX('Drugs properties'!$A:$A, MATCH($D580, 'Drugs properties'!$A:$A, 0), 0)), 11, 4, TRUE, "Drugs properties"))</f>
        <v>6335</v>
      </c>
      <c r="AY580" s="102" cm="1">
        <f t="array" aca="1" ref="AY580" ca="1">INDIRECT(ADDRESS(CELL("row", INDEX('Drugs properties'!$A:$A, MATCH($D580, 'Drugs properties'!$A:$A, 0), 0)), 12, 4, TRUE, "Drugs properties"))</f>
        <v>686</v>
      </c>
      <c r="AZ580" s="102" cm="1">
        <f t="array" aca="1" ref="AZ580" ca="1">INDIRECT(ADDRESS(CELL("row", INDEX('Drugs properties'!$A:$A, MATCH($D580, 'Drugs properties'!$A:$A, 0), 0)), 13, 4, TRUE, "Drugs properties"))</f>
        <v>13</v>
      </c>
      <c r="BA580" s="109" cm="1">
        <f t="array" aca="1" ref="BA580" ca="1">INDIRECT(ADDRESS(CELL("row", INDEX('Drugs properties'!$A:$A, MATCH($D580, 'Drugs properties'!$A:$A, 0), 0)), 14, 4, TRUE, "Drugs properties"))</f>
        <v>2</v>
      </c>
    </row>
    <row r="581" spans="1:53" s="1" customFormat="1" ht="60" x14ac:dyDescent="0.25">
      <c r="A581" s="15">
        <v>579</v>
      </c>
      <c r="B581" s="15" t="s">
        <v>2842</v>
      </c>
      <c r="C581" s="32">
        <v>17440756</v>
      </c>
      <c r="D581" s="34" t="s">
        <v>59</v>
      </c>
      <c r="E581" s="16"/>
      <c r="F581" s="16"/>
      <c r="G581" s="16"/>
      <c r="H581" s="16"/>
      <c r="I581" s="16"/>
      <c r="J581" s="16"/>
      <c r="K581" s="16"/>
      <c r="L581" s="16"/>
      <c r="M581" s="35"/>
      <c r="N581" s="43">
        <v>53</v>
      </c>
      <c r="O581" s="91" t="s">
        <v>100</v>
      </c>
      <c r="P581" s="44" t="s">
        <v>2840</v>
      </c>
      <c r="Q581" s="49"/>
      <c r="R581" s="92"/>
      <c r="S581" s="92"/>
      <c r="T581" s="50"/>
      <c r="U581" s="55"/>
      <c r="V581" s="93"/>
      <c r="W581" s="56">
        <v>654</v>
      </c>
      <c r="X581" s="61"/>
      <c r="Y581" s="74"/>
      <c r="Z581" s="74"/>
      <c r="AA581" s="74"/>
      <c r="AB581" s="74"/>
      <c r="AC581" s="74">
        <v>3.2</v>
      </c>
      <c r="AD581" s="74"/>
      <c r="AE581" s="74"/>
      <c r="AF581" s="74"/>
      <c r="AG581" s="74"/>
      <c r="AH581" s="74">
        <v>3.3</v>
      </c>
      <c r="AI581" s="74"/>
      <c r="AJ581" s="62"/>
      <c r="AK581" s="67"/>
      <c r="AL581" s="94"/>
      <c r="AM581" s="95" t="s">
        <v>392</v>
      </c>
      <c r="AN581" s="68"/>
      <c r="AO581" s="101" t="s">
        <v>2841</v>
      </c>
      <c r="AP581" s="98" t="str" cm="1">
        <f t="array" aca="1" ref="AP581" ca="1">INDIRECT(ADDRESS(CELL("row", INDEX('Drugs properties'!$A:$A, MATCH($D581, 'Drugs properties'!$A:$A, 0), 0)), 2, 4, TRUE, "Drugs properties"))</f>
        <v>CCC(=O)C(CC(C)N(C)C)(C1=CC=CC=C1)C2=CC=CC=C2</v>
      </c>
      <c r="AQ581" s="98" cm="1">
        <f t="array" aca="1" ref="AQ581" ca="1">INDIRECT(ADDRESS(CELL("row", INDEX('Drugs properties'!$A:$A, MATCH($D581, 'Drugs properties'!$A:$A, 0), 0)), 3, 4, TRUE, "Drugs properties"))</f>
        <v>309.45</v>
      </c>
      <c r="AR581" s="98" cm="1">
        <f t="array" aca="1" ref="AR581" ca="1">INDIRECT(ADDRESS(CELL("row", INDEX('Drugs properties'!$A:$A, MATCH($D581, 'Drugs properties'!$A:$A, 0), 0)), 4, 4, TRUE, "Drugs properties"))</f>
        <v>20.309999999999999</v>
      </c>
      <c r="AS581" s="98" cm="1">
        <f t="array" aca="1" ref="AS581" ca="1">INDIRECT(ADDRESS(CELL("row", INDEX('Drugs properties'!$A:$A, MATCH($D581, 'Drugs properties'!$A:$A, 0), 0)), 5, 4, TRUE, "Drugs properties"))</f>
        <v>4.0599999999999996</v>
      </c>
      <c r="AT581" s="98" cm="1">
        <f t="array" aca="1" ref="AT581" ca="1">INDIRECT(ADDRESS(CELL("row", INDEX('Drugs properties'!$A:$A, MATCH($D581, 'Drugs properties'!$A:$A, 0), 0)), 6, 4, TRUE, "Drugs properties"))</f>
        <v>2</v>
      </c>
      <c r="AU581" s="98" cm="1">
        <f t="array" aca="1" ref="AU581" ca="1">INDIRECT(ADDRESS(CELL("row", INDEX('Drugs properties'!$A:$A, MATCH($D581, 'Drugs properties'!$A:$A, 0), 0)), 7, 4, TRUE, "Drugs properties"))</f>
        <v>0</v>
      </c>
      <c r="AV581" s="98" cm="1">
        <f t="array" aca="1" ref="AV581" ca="1">INDIRECT(ADDRESS(CELL("row", INDEX('Drugs properties'!$A:$A, MATCH($D581, 'Drugs properties'!$A:$A, 0), 0)), 8, 4, TRUE, "Drugs properties"))</f>
        <v>7</v>
      </c>
      <c r="AW581" s="98" cm="1">
        <f t="array" aca="1" ref="AW581" ca="1">INDIRECT(ADDRESS(CELL("row", INDEX('Drugs properties'!$A:$A, MATCH($D581, 'Drugs properties'!$A:$A, 0), 0)), 9, 4, TRUE, "Drugs properties"))</f>
        <v>23</v>
      </c>
      <c r="AX581" s="105" cm="1">
        <f t="array" aca="1" ref="AX581" ca="1">INDIRECT(ADDRESS(CELL("row", INDEX('Drugs properties'!$A:$A, MATCH($D581, 'Drugs properties'!$A:$A, 0), 0)), 11, 4, TRUE, "Drugs properties"))</f>
        <v>15227</v>
      </c>
      <c r="AY581" s="102" cm="1">
        <f t="array" aca="1" ref="AY581" ca="1">INDIRECT(ADDRESS(CELL("row", INDEX('Drugs properties'!$A:$A, MATCH($D581, 'Drugs properties'!$A:$A, 0), 0)), 12, 4, TRUE, "Drugs properties"))</f>
        <v>2229</v>
      </c>
      <c r="AZ581" s="102" cm="1">
        <f t="array" aca="1" ref="AZ581" ca="1">INDIRECT(ADDRESS(CELL("row", INDEX('Drugs properties'!$A:$A, MATCH($D581, 'Drugs properties'!$A:$A, 0), 0)), 13, 4, TRUE, "Drugs properties"))</f>
        <v>251</v>
      </c>
      <c r="BA581" s="109" cm="1">
        <f t="array" aca="1" ref="BA581" ca="1">INDIRECT(ADDRESS(CELL("row", INDEX('Drugs properties'!$A:$A, MATCH($D581, 'Drugs properties'!$A:$A, 0), 0)), 14, 4, TRUE, "Drugs properties"))</f>
        <v>10</v>
      </c>
    </row>
    <row r="582" spans="1:53" s="1" customFormat="1" ht="180" x14ac:dyDescent="0.25">
      <c r="A582" s="15">
        <v>580</v>
      </c>
      <c r="B582" s="89" t="s">
        <v>2843</v>
      </c>
      <c r="C582" s="32">
        <v>29046747</v>
      </c>
      <c r="D582" s="34" t="s">
        <v>57</v>
      </c>
      <c r="E582" s="90">
        <v>288</v>
      </c>
      <c r="F582" s="90"/>
      <c r="G582" s="90" t="s">
        <v>19</v>
      </c>
      <c r="H582" s="90"/>
      <c r="I582" s="90"/>
      <c r="J582" s="90"/>
      <c r="K582" s="90"/>
      <c r="L582" s="90" t="s">
        <v>89</v>
      </c>
      <c r="M582" s="35"/>
      <c r="N582" s="43">
        <v>38</v>
      </c>
      <c r="O582" s="91" t="s">
        <v>100</v>
      </c>
      <c r="P582" s="44" t="s">
        <v>3535</v>
      </c>
      <c r="Q582" s="49"/>
      <c r="R582" s="92">
        <v>58</v>
      </c>
      <c r="S582" s="92"/>
      <c r="T582" s="50"/>
      <c r="U582" s="55" t="s">
        <v>323</v>
      </c>
      <c r="V582" s="93"/>
      <c r="W582" s="56" t="s">
        <v>2847</v>
      </c>
      <c r="X582" s="61"/>
      <c r="Y582" s="74"/>
      <c r="Z582" s="74"/>
      <c r="AA582" s="74"/>
      <c r="AB582" s="74"/>
      <c r="AC582" s="74" t="s">
        <v>73</v>
      </c>
      <c r="AD582" s="74" t="s">
        <v>73</v>
      </c>
      <c r="AE582" s="74" t="s">
        <v>73</v>
      </c>
      <c r="AF582" s="74"/>
      <c r="AG582" s="74"/>
      <c r="AH582" s="74"/>
      <c r="AI582" s="74"/>
      <c r="AJ582" s="62"/>
      <c r="AK582" s="67" t="s">
        <v>2845</v>
      </c>
      <c r="AL582" s="94"/>
      <c r="AM582" s="95" t="s">
        <v>2846</v>
      </c>
      <c r="AN582" s="68"/>
      <c r="AO582" s="101" t="s">
        <v>2844</v>
      </c>
      <c r="AP582" s="98" t="str" cm="1">
        <f t="array" aca="1" ref="AP582" ca="1">INDIRECT(ADDRESS(CELL("row", INDEX('Drugs properties'!$A:$A, MATCH($D582, 'Drugs properties'!$A:$A, 0), 0)), 2, 4, TRUE, "Drugs properties"))</f>
        <v>CN(C)C(=O)C(CCN1CCC(CC1)(C2=CC=C(C=C2)Cl)O)(C3=CC=CC=C3)C4=CC=CC=C4</v>
      </c>
      <c r="AQ582" s="98" cm="1">
        <f t="array" aca="1" ref="AQ582" ca="1">INDIRECT(ADDRESS(CELL("row", INDEX('Drugs properties'!$A:$A, MATCH($D582, 'Drugs properties'!$A:$A, 0), 0)), 3, 4, TRUE, "Drugs properties"))</f>
        <v>477.04</v>
      </c>
      <c r="AR582" s="98" cm="1">
        <f t="array" aca="1" ref="AR582" ca="1">INDIRECT(ADDRESS(CELL("row", INDEX('Drugs properties'!$A:$A, MATCH($D582, 'Drugs properties'!$A:$A, 0), 0)), 4, 4, TRUE, "Drugs properties"))</f>
        <v>43.78</v>
      </c>
      <c r="AS582" s="98" cm="1">
        <f t="array" aca="1" ref="AS582" ca="1">INDIRECT(ADDRESS(CELL("row", INDEX('Drugs properties'!$A:$A, MATCH($D582, 'Drugs properties'!$A:$A, 0), 0)), 5, 4, TRUE, "Drugs properties"))</f>
        <v>4.67</v>
      </c>
      <c r="AT582" s="98" cm="1">
        <f t="array" aca="1" ref="AT582" ca="1">INDIRECT(ADDRESS(CELL("row", INDEX('Drugs properties'!$A:$A, MATCH($D582, 'Drugs properties'!$A:$A, 0), 0)), 6, 4, TRUE, "Drugs properties"))</f>
        <v>3</v>
      </c>
      <c r="AU582" s="98" cm="1">
        <f t="array" aca="1" ref="AU582" ca="1">INDIRECT(ADDRESS(CELL("row", INDEX('Drugs properties'!$A:$A, MATCH($D582, 'Drugs properties'!$A:$A, 0), 0)), 7, 4, TRUE, "Drugs properties"))</f>
        <v>1</v>
      </c>
      <c r="AV582" s="98" cm="1">
        <f t="array" aca="1" ref="AV582" ca="1">INDIRECT(ADDRESS(CELL("row", INDEX('Drugs properties'!$A:$A, MATCH($D582, 'Drugs properties'!$A:$A, 0), 0)), 8, 4, TRUE, "Drugs properties"))</f>
        <v>8</v>
      </c>
      <c r="AW582" s="98" cm="1">
        <f t="array" aca="1" ref="AW582" ca="1">INDIRECT(ADDRESS(CELL("row", INDEX('Drugs properties'!$A:$A, MATCH($D582, 'Drugs properties'!$A:$A, 0), 0)), 9, 4, TRUE, "Drugs properties"))</f>
        <v>34</v>
      </c>
      <c r="AX582" s="105" cm="1">
        <f t="array" aca="1" ref="AX582" ca="1">INDIRECT(ADDRESS(CELL("row", INDEX('Drugs properties'!$A:$A, MATCH($D582, 'Drugs properties'!$A:$A, 0), 0)), 11, 4, TRUE, "Drugs properties"))</f>
        <v>18116</v>
      </c>
      <c r="AY582" s="102" cm="1">
        <f t="array" aca="1" ref="AY582" ca="1">INDIRECT(ADDRESS(CELL("row", INDEX('Drugs properties'!$A:$A, MATCH($D582, 'Drugs properties'!$A:$A, 0), 0)), 12, 4, TRUE, "Drugs properties"))</f>
        <v>1613</v>
      </c>
      <c r="AZ582" s="102" cm="1">
        <f t="array" aca="1" ref="AZ582" ca="1">INDIRECT(ADDRESS(CELL("row", INDEX('Drugs properties'!$A:$A, MATCH($D582, 'Drugs properties'!$A:$A, 0), 0)), 13, 4, TRUE, "Drugs properties"))</f>
        <v>280</v>
      </c>
      <c r="BA582" s="109" cm="1">
        <f t="array" aca="1" ref="BA582" ca="1">INDIRECT(ADDRESS(CELL("row", INDEX('Drugs properties'!$A:$A, MATCH($D582, 'Drugs properties'!$A:$A, 0), 0)), 14, 4, TRUE, "Drugs properties"))</f>
        <v>21</v>
      </c>
    </row>
    <row r="583" spans="1:53" s="1" customFormat="1" ht="75" x14ac:dyDescent="0.25">
      <c r="A583" s="15">
        <v>581</v>
      </c>
      <c r="B583" s="89" t="s">
        <v>2848</v>
      </c>
      <c r="C583" s="32">
        <v>9141610</v>
      </c>
      <c r="D583" s="34" t="s">
        <v>2852</v>
      </c>
      <c r="E583" s="90" t="s">
        <v>3277</v>
      </c>
      <c r="F583" s="90"/>
      <c r="G583" s="90" t="s">
        <v>2850</v>
      </c>
      <c r="H583" s="90"/>
      <c r="I583" s="90"/>
      <c r="J583" s="90"/>
      <c r="K583" s="90"/>
      <c r="L583" s="90"/>
      <c r="M583" s="35"/>
      <c r="N583" s="43">
        <v>73</v>
      </c>
      <c r="O583" s="91" t="s">
        <v>96</v>
      </c>
      <c r="P583" s="44" t="s">
        <v>2849</v>
      </c>
      <c r="Q583" s="49" t="s">
        <v>259</v>
      </c>
      <c r="R583" s="92">
        <v>78</v>
      </c>
      <c r="S583" s="92"/>
      <c r="T583" s="50"/>
      <c r="U583" s="55"/>
      <c r="V583" s="93"/>
      <c r="W583" s="56">
        <v>690</v>
      </c>
      <c r="X583" s="61" t="s">
        <v>73</v>
      </c>
      <c r="Y583" s="74" t="s">
        <v>73</v>
      </c>
      <c r="Z583" s="74"/>
      <c r="AA583" s="74"/>
      <c r="AB583" s="74"/>
      <c r="AC583" s="74">
        <v>2.6</v>
      </c>
      <c r="AD583" s="74" t="s">
        <v>73</v>
      </c>
      <c r="AE583" s="74" t="s">
        <v>73</v>
      </c>
      <c r="AF583" s="74"/>
      <c r="AG583" s="74" t="s">
        <v>73</v>
      </c>
      <c r="AH583" s="74"/>
      <c r="AI583" s="74"/>
      <c r="AJ583" s="62"/>
      <c r="AK583" s="67" t="s">
        <v>2851</v>
      </c>
      <c r="AL583" s="94"/>
      <c r="AM583" s="95" t="s">
        <v>540</v>
      </c>
      <c r="AN583" s="68"/>
      <c r="AO583" s="101"/>
      <c r="AP583" s="98" t="str" cm="1">
        <f t="array" aca="1" ref="AP583" ca="1">INDIRECT(ADDRESS(CELL("row", INDEX('Drugs properties'!$A:$A, MATCH($D583, 'Drugs properties'!$A:$A, 0), 0)), 2, 4, TRUE, "Drugs properties"))</f>
        <v>CNCC(C(C(C(CO)O)O)O)O.O[Sb](=O)=O</v>
      </c>
      <c r="AQ583" s="98" cm="1">
        <f t="array" aca="1" ref="AQ583" ca="1">INDIRECT(ADDRESS(CELL("row", INDEX('Drugs properties'!$A:$A, MATCH($D583, 'Drugs properties'!$A:$A, 0), 0)), 3, 4, TRUE, "Drugs properties"))</f>
        <v>365.98</v>
      </c>
      <c r="AR583" s="98" cm="1">
        <f t="array" aca="1" ref="AR583" ca="1">INDIRECT(ADDRESS(CELL("row", INDEX('Drugs properties'!$A:$A, MATCH($D583, 'Drugs properties'!$A:$A, 0), 0)), 4, 4, TRUE, "Drugs properties"))</f>
        <v>167.55</v>
      </c>
      <c r="AS583" s="98" cm="1">
        <f t="array" aca="1" ref="AS583" ca="1">INDIRECT(ADDRESS(CELL("row", INDEX('Drugs properties'!$A:$A, MATCH($D583, 'Drugs properties'!$A:$A, 0), 0)), 5, 4, TRUE, "Drugs properties"))</f>
        <v>-2.9</v>
      </c>
      <c r="AT583" s="98" cm="1">
        <f t="array" aca="1" ref="AT583" ca="1">INDIRECT(ADDRESS(CELL("row", INDEX('Drugs properties'!$A:$A, MATCH($D583, 'Drugs properties'!$A:$A, 0), 0)), 6, 4, TRUE, "Drugs properties"))</f>
        <v>9</v>
      </c>
      <c r="AU583" s="98" cm="1">
        <f t="array" aca="1" ref="AU583" ca="1">INDIRECT(ADDRESS(CELL("row", INDEX('Drugs properties'!$A:$A, MATCH($D583, 'Drugs properties'!$A:$A, 0), 0)), 7, 4, TRUE, "Drugs properties"))</f>
        <v>7</v>
      </c>
      <c r="AV583" s="98" cm="1">
        <f t="array" aca="1" ref="AV583" ca="1">INDIRECT(ADDRESS(CELL("row", INDEX('Drugs properties'!$A:$A, MATCH($D583, 'Drugs properties'!$A:$A, 0), 0)), 8, 4, TRUE, "Drugs properties"))</f>
        <v>6</v>
      </c>
      <c r="AW583" s="98" cm="1">
        <f t="array" aca="1" ref="AW583" ca="1">INDIRECT(ADDRESS(CELL("row", INDEX('Drugs properties'!$A:$A, MATCH($D583, 'Drugs properties'!$A:$A, 0), 0)), 9, 4, TRUE, "Drugs properties"))</f>
        <v>17</v>
      </c>
      <c r="AX583" s="105" cm="1">
        <f t="array" aca="1" ref="AX583" ca="1">INDIRECT(ADDRESS(CELL("row", INDEX('Drugs properties'!$A:$A, MATCH($D583, 'Drugs properties'!$A:$A, 0), 0)), 11, 4, TRUE, "Drugs properties"))</f>
        <v>13</v>
      </c>
      <c r="AY583" s="102" cm="1">
        <f t="array" aca="1" ref="AY583" ca="1">INDIRECT(ADDRESS(CELL("row", INDEX('Drugs properties'!$A:$A, MATCH($D583, 'Drugs properties'!$A:$A, 0), 0)), 12, 4, TRUE, "Drugs properties"))</f>
        <v>1</v>
      </c>
      <c r="AZ583" s="102" cm="1">
        <f t="array" aca="1" ref="AZ583" ca="1">INDIRECT(ADDRESS(CELL("row", INDEX('Drugs properties'!$A:$A, MATCH($D583, 'Drugs properties'!$A:$A, 0), 0)), 13, 4, TRUE, "Drugs properties"))</f>
        <v>0</v>
      </c>
      <c r="BA583" s="109" cm="1">
        <f t="array" aca="1" ref="BA583" ca="1">INDIRECT(ADDRESS(CELL("row", INDEX('Drugs properties'!$A:$A, MATCH($D583, 'Drugs properties'!$A:$A, 0), 0)), 14, 4, TRUE, "Drugs properties"))</f>
        <v>0</v>
      </c>
    </row>
    <row r="584" spans="1:53" s="1" customFormat="1" ht="45" x14ac:dyDescent="0.25">
      <c r="A584" s="15">
        <v>582</v>
      </c>
      <c r="B584" s="15" t="s">
        <v>2853</v>
      </c>
      <c r="C584" s="32">
        <v>10439681</v>
      </c>
      <c r="D584" s="34" t="s">
        <v>2852</v>
      </c>
      <c r="E584" s="16" t="s">
        <v>3277</v>
      </c>
      <c r="F584" s="16"/>
      <c r="G584" s="16" t="s">
        <v>2850</v>
      </c>
      <c r="H584" s="16"/>
      <c r="I584" s="16"/>
      <c r="J584" s="16"/>
      <c r="K584" s="16"/>
      <c r="L584" s="16"/>
      <c r="M584" s="35"/>
      <c r="N584" s="43">
        <v>69</v>
      </c>
      <c r="O584" s="91" t="s">
        <v>100</v>
      </c>
      <c r="P584" s="44" t="s">
        <v>2854</v>
      </c>
      <c r="Q584" s="49"/>
      <c r="R584" s="92"/>
      <c r="S584" s="92"/>
      <c r="T584" s="50"/>
      <c r="U584" s="55"/>
      <c r="V584" s="93"/>
      <c r="W584" s="56">
        <v>700</v>
      </c>
      <c r="X584" s="61"/>
      <c r="Y584" s="74"/>
      <c r="Z584" s="74"/>
      <c r="AA584" s="74"/>
      <c r="AB584" s="74">
        <v>151</v>
      </c>
      <c r="AC584" s="74">
        <v>1.9</v>
      </c>
      <c r="AD584" s="74"/>
      <c r="AE584" s="74"/>
      <c r="AF584" s="74"/>
      <c r="AG584" s="74"/>
      <c r="AH584" s="74"/>
      <c r="AI584" s="74"/>
      <c r="AJ584" s="62">
        <v>0.8</v>
      </c>
      <c r="AK584" s="67" t="s">
        <v>2855</v>
      </c>
      <c r="AL584" s="94"/>
      <c r="AM584" s="94"/>
      <c r="AN584" s="68" t="s">
        <v>2856</v>
      </c>
      <c r="AO584" s="101"/>
      <c r="AP584" s="98" t="str" cm="1">
        <f t="array" aca="1" ref="AP584" ca="1">INDIRECT(ADDRESS(CELL("row", INDEX('Drugs properties'!$A:$A, MATCH($D584, 'Drugs properties'!$A:$A, 0), 0)), 2, 4, TRUE, "Drugs properties"))</f>
        <v>CNCC(C(C(C(CO)O)O)O)O.O[Sb](=O)=O</v>
      </c>
      <c r="AQ584" s="98" cm="1">
        <f t="array" aca="1" ref="AQ584" ca="1">INDIRECT(ADDRESS(CELL("row", INDEX('Drugs properties'!$A:$A, MATCH($D584, 'Drugs properties'!$A:$A, 0), 0)), 3, 4, TRUE, "Drugs properties"))</f>
        <v>365.98</v>
      </c>
      <c r="AR584" s="98" cm="1">
        <f t="array" aca="1" ref="AR584" ca="1">INDIRECT(ADDRESS(CELL("row", INDEX('Drugs properties'!$A:$A, MATCH($D584, 'Drugs properties'!$A:$A, 0), 0)), 4, 4, TRUE, "Drugs properties"))</f>
        <v>167.55</v>
      </c>
      <c r="AS584" s="98" cm="1">
        <f t="array" aca="1" ref="AS584" ca="1">INDIRECT(ADDRESS(CELL("row", INDEX('Drugs properties'!$A:$A, MATCH($D584, 'Drugs properties'!$A:$A, 0), 0)), 5, 4, TRUE, "Drugs properties"))</f>
        <v>-2.9</v>
      </c>
      <c r="AT584" s="98" cm="1">
        <f t="array" aca="1" ref="AT584" ca="1">INDIRECT(ADDRESS(CELL("row", INDEX('Drugs properties'!$A:$A, MATCH($D584, 'Drugs properties'!$A:$A, 0), 0)), 6, 4, TRUE, "Drugs properties"))</f>
        <v>9</v>
      </c>
      <c r="AU584" s="98" cm="1">
        <f t="array" aca="1" ref="AU584" ca="1">INDIRECT(ADDRESS(CELL("row", INDEX('Drugs properties'!$A:$A, MATCH($D584, 'Drugs properties'!$A:$A, 0), 0)), 7, 4, TRUE, "Drugs properties"))</f>
        <v>7</v>
      </c>
      <c r="AV584" s="98" cm="1">
        <f t="array" aca="1" ref="AV584" ca="1">INDIRECT(ADDRESS(CELL("row", INDEX('Drugs properties'!$A:$A, MATCH($D584, 'Drugs properties'!$A:$A, 0), 0)), 8, 4, TRUE, "Drugs properties"))</f>
        <v>6</v>
      </c>
      <c r="AW584" s="98" cm="1">
        <f t="array" aca="1" ref="AW584" ca="1">INDIRECT(ADDRESS(CELL("row", INDEX('Drugs properties'!$A:$A, MATCH($D584, 'Drugs properties'!$A:$A, 0), 0)), 9, 4, TRUE, "Drugs properties"))</f>
        <v>17</v>
      </c>
      <c r="AX584" s="105" cm="1">
        <f t="array" aca="1" ref="AX584" ca="1">INDIRECT(ADDRESS(CELL("row", INDEX('Drugs properties'!$A:$A, MATCH($D584, 'Drugs properties'!$A:$A, 0), 0)), 11, 4, TRUE, "Drugs properties"))</f>
        <v>13</v>
      </c>
      <c r="AY584" s="102" cm="1">
        <f t="array" aca="1" ref="AY584" ca="1">INDIRECT(ADDRESS(CELL("row", INDEX('Drugs properties'!$A:$A, MATCH($D584, 'Drugs properties'!$A:$A, 0), 0)), 12, 4, TRUE, "Drugs properties"))</f>
        <v>1</v>
      </c>
      <c r="AZ584" s="102" cm="1">
        <f t="array" aca="1" ref="AZ584" ca="1">INDIRECT(ADDRESS(CELL("row", INDEX('Drugs properties'!$A:$A, MATCH($D584, 'Drugs properties'!$A:$A, 0), 0)), 13, 4, TRUE, "Drugs properties"))</f>
        <v>0</v>
      </c>
      <c r="BA584" s="109" cm="1">
        <f t="array" aca="1" ref="BA584" ca="1">INDIRECT(ADDRESS(CELL("row", INDEX('Drugs properties'!$A:$A, MATCH($D584, 'Drugs properties'!$A:$A, 0), 0)), 14, 4, TRUE, "Drugs properties"))</f>
        <v>0</v>
      </c>
    </row>
    <row r="585" spans="1:53" s="1" customFormat="1" ht="135" x14ac:dyDescent="0.25">
      <c r="A585" s="15">
        <v>583</v>
      </c>
      <c r="B585" s="89" t="s">
        <v>2857</v>
      </c>
      <c r="C585" s="32">
        <v>10524732</v>
      </c>
      <c r="D585" s="34" t="s">
        <v>2852</v>
      </c>
      <c r="E585" s="90" t="s">
        <v>3278</v>
      </c>
      <c r="F585" s="90"/>
      <c r="G585" s="90" t="s">
        <v>2850</v>
      </c>
      <c r="H585" s="90" t="s">
        <v>2859</v>
      </c>
      <c r="I585" s="90" t="s">
        <v>3400</v>
      </c>
      <c r="J585" s="90" t="s">
        <v>2860</v>
      </c>
      <c r="K585" s="90" t="s">
        <v>1409</v>
      </c>
      <c r="L585" s="90"/>
      <c r="M585" s="35"/>
      <c r="N585" s="43">
        <v>73</v>
      </c>
      <c r="O585" s="91" t="s">
        <v>96</v>
      </c>
      <c r="P585" s="44" t="s">
        <v>2854</v>
      </c>
      <c r="Q585" s="49"/>
      <c r="R585" s="92"/>
      <c r="S585" s="92"/>
      <c r="T585" s="50"/>
      <c r="U585" s="55"/>
      <c r="V585" s="93"/>
      <c r="W585" s="56" t="s">
        <v>2862</v>
      </c>
      <c r="X585" s="61"/>
      <c r="Y585" s="74"/>
      <c r="Z585" s="74"/>
      <c r="AA585" s="74"/>
      <c r="AB585" s="74"/>
      <c r="AC585" s="74">
        <v>5.07</v>
      </c>
      <c r="AD585" s="74">
        <v>0.85</v>
      </c>
      <c r="AE585" s="74"/>
      <c r="AF585" s="74"/>
      <c r="AG585" s="74"/>
      <c r="AH585" s="74"/>
      <c r="AI585" s="74"/>
      <c r="AJ585" s="62"/>
      <c r="AK585" s="67" t="s">
        <v>2861</v>
      </c>
      <c r="AL585" s="94"/>
      <c r="AM585" s="94" t="s">
        <v>2863</v>
      </c>
      <c r="AN585" s="68"/>
      <c r="AO585" s="101" t="s">
        <v>2858</v>
      </c>
      <c r="AP585" s="98" t="str" cm="1">
        <f t="array" aca="1" ref="AP585" ca="1">INDIRECT(ADDRESS(CELL("row", INDEX('Drugs properties'!$A:$A, MATCH($D585, 'Drugs properties'!$A:$A, 0), 0)), 2, 4, TRUE, "Drugs properties"))</f>
        <v>CNCC(C(C(C(CO)O)O)O)O.O[Sb](=O)=O</v>
      </c>
      <c r="AQ585" s="98" cm="1">
        <f t="array" aca="1" ref="AQ585" ca="1">INDIRECT(ADDRESS(CELL("row", INDEX('Drugs properties'!$A:$A, MATCH($D585, 'Drugs properties'!$A:$A, 0), 0)), 3, 4, TRUE, "Drugs properties"))</f>
        <v>365.98</v>
      </c>
      <c r="AR585" s="98" cm="1">
        <f t="array" aca="1" ref="AR585" ca="1">INDIRECT(ADDRESS(CELL("row", INDEX('Drugs properties'!$A:$A, MATCH($D585, 'Drugs properties'!$A:$A, 0), 0)), 4, 4, TRUE, "Drugs properties"))</f>
        <v>167.55</v>
      </c>
      <c r="AS585" s="98" cm="1">
        <f t="array" aca="1" ref="AS585" ca="1">INDIRECT(ADDRESS(CELL("row", INDEX('Drugs properties'!$A:$A, MATCH($D585, 'Drugs properties'!$A:$A, 0), 0)), 5, 4, TRUE, "Drugs properties"))</f>
        <v>-2.9</v>
      </c>
      <c r="AT585" s="98" cm="1">
        <f t="array" aca="1" ref="AT585" ca="1">INDIRECT(ADDRESS(CELL("row", INDEX('Drugs properties'!$A:$A, MATCH($D585, 'Drugs properties'!$A:$A, 0), 0)), 6, 4, TRUE, "Drugs properties"))</f>
        <v>9</v>
      </c>
      <c r="AU585" s="98" cm="1">
        <f t="array" aca="1" ref="AU585" ca="1">INDIRECT(ADDRESS(CELL("row", INDEX('Drugs properties'!$A:$A, MATCH($D585, 'Drugs properties'!$A:$A, 0), 0)), 7, 4, TRUE, "Drugs properties"))</f>
        <v>7</v>
      </c>
      <c r="AV585" s="98" cm="1">
        <f t="array" aca="1" ref="AV585" ca="1">INDIRECT(ADDRESS(CELL("row", INDEX('Drugs properties'!$A:$A, MATCH($D585, 'Drugs properties'!$A:$A, 0), 0)), 8, 4, TRUE, "Drugs properties"))</f>
        <v>6</v>
      </c>
      <c r="AW585" s="98" cm="1">
        <f t="array" aca="1" ref="AW585" ca="1">INDIRECT(ADDRESS(CELL("row", INDEX('Drugs properties'!$A:$A, MATCH($D585, 'Drugs properties'!$A:$A, 0), 0)), 9, 4, TRUE, "Drugs properties"))</f>
        <v>17</v>
      </c>
      <c r="AX585" s="105" cm="1">
        <f t="array" aca="1" ref="AX585" ca="1">INDIRECT(ADDRESS(CELL("row", INDEX('Drugs properties'!$A:$A, MATCH($D585, 'Drugs properties'!$A:$A, 0), 0)), 11, 4, TRUE, "Drugs properties"))</f>
        <v>13</v>
      </c>
      <c r="AY585" s="102" cm="1">
        <f t="array" aca="1" ref="AY585" ca="1">INDIRECT(ADDRESS(CELL("row", INDEX('Drugs properties'!$A:$A, MATCH($D585, 'Drugs properties'!$A:$A, 0), 0)), 12, 4, TRUE, "Drugs properties"))</f>
        <v>1</v>
      </c>
      <c r="AZ585" s="102" cm="1">
        <f t="array" aca="1" ref="AZ585" ca="1">INDIRECT(ADDRESS(CELL("row", INDEX('Drugs properties'!$A:$A, MATCH($D585, 'Drugs properties'!$A:$A, 0), 0)), 13, 4, TRUE, "Drugs properties"))</f>
        <v>0</v>
      </c>
      <c r="BA585" s="109" cm="1">
        <f t="array" aca="1" ref="BA585" ca="1">INDIRECT(ADDRESS(CELL("row", INDEX('Drugs properties'!$A:$A, MATCH($D585, 'Drugs properties'!$A:$A, 0), 0)), 14, 4, TRUE, "Drugs properties"))</f>
        <v>0</v>
      </c>
    </row>
    <row r="586" spans="1:53" s="1" customFormat="1" ht="90" x14ac:dyDescent="0.25">
      <c r="A586" s="15">
        <v>584</v>
      </c>
      <c r="B586" s="89" t="s">
        <v>2864</v>
      </c>
      <c r="C586" s="32">
        <v>7039289</v>
      </c>
      <c r="D586" s="34" t="s">
        <v>2865</v>
      </c>
      <c r="E586" s="90">
        <v>125</v>
      </c>
      <c r="F586" s="90"/>
      <c r="G586" s="90" t="s">
        <v>19</v>
      </c>
      <c r="H586" s="90"/>
      <c r="I586" s="90"/>
      <c r="J586" s="90"/>
      <c r="K586" s="90"/>
      <c r="L586" s="90"/>
      <c r="M586" s="35"/>
      <c r="N586" s="43">
        <v>51</v>
      </c>
      <c r="O586" s="91" t="s">
        <v>100</v>
      </c>
      <c r="P586" s="44" t="s">
        <v>2866</v>
      </c>
      <c r="Q586" s="49"/>
      <c r="R586" s="92"/>
      <c r="S586" s="92"/>
      <c r="T586" s="50"/>
      <c r="U586" s="55"/>
      <c r="V586" s="93">
        <v>600</v>
      </c>
      <c r="W586" s="56"/>
      <c r="X586" s="61"/>
      <c r="Y586" s="74"/>
      <c r="Z586" s="74"/>
      <c r="AA586" s="74"/>
      <c r="AB586" s="74"/>
      <c r="AC586" s="74"/>
      <c r="AD586" s="74"/>
      <c r="AE586" s="74"/>
      <c r="AF586" s="74"/>
      <c r="AG586" s="74"/>
      <c r="AH586" s="74"/>
      <c r="AI586" s="74"/>
      <c r="AJ586" s="62"/>
      <c r="AK586" s="67" t="s">
        <v>2867</v>
      </c>
      <c r="AL586" s="94"/>
      <c r="AM586" s="94"/>
      <c r="AN586" s="68"/>
      <c r="AO586" s="101"/>
      <c r="AP586" s="98" t="str" cm="1">
        <f t="array" aca="1" ref="AP586" ca="1">INDIRECT(ADDRESS(CELL("row", INDEX('Drugs properties'!$A:$A, MATCH($D586, 'Drugs properties'!$A:$A, 0), 0)), 2, 4, TRUE, "Drugs properties"))</f>
        <v>CCN(CC)CCCN(C1CC2=CC=CC=C2C1)C3=CC=CC=C3</v>
      </c>
      <c r="AQ586" s="98" cm="1">
        <f t="array" aca="1" ref="AQ586" ca="1">INDIRECT(ADDRESS(CELL("row", INDEX('Drugs properties'!$A:$A, MATCH($D586, 'Drugs properties'!$A:$A, 0), 0)), 3, 4, TRUE, "Drugs properties"))</f>
        <v>322.5</v>
      </c>
      <c r="AR586" s="98" cm="1">
        <f t="array" aca="1" ref="AR586" ca="1">INDIRECT(ADDRESS(CELL("row", INDEX('Drugs properties'!$A:$A, MATCH($D586, 'Drugs properties'!$A:$A, 0), 0)), 4, 4, TRUE, "Drugs properties"))</f>
        <v>6.48</v>
      </c>
      <c r="AS586" s="98" cm="1">
        <f t="array" aca="1" ref="AS586" ca="1">INDIRECT(ADDRESS(CELL("row", INDEX('Drugs properties'!$A:$A, MATCH($D586, 'Drugs properties'!$A:$A, 0), 0)), 5, 4, TRUE, "Drugs properties"))</f>
        <v>4.37</v>
      </c>
      <c r="AT586" s="98" cm="1">
        <f t="array" aca="1" ref="AT586" ca="1">INDIRECT(ADDRESS(CELL("row", INDEX('Drugs properties'!$A:$A, MATCH($D586, 'Drugs properties'!$A:$A, 0), 0)), 6, 4, TRUE, "Drugs properties"))</f>
        <v>1</v>
      </c>
      <c r="AU586" s="98" cm="1">
        <f t="array" aca="1" ref="AU586" ca="1">INDIRECT(ADDRESS(CELL("row", INDEX('Drugs properties'!$A:$A, MATCH($D586, 'Drugs properties'!$A:$A, 0), 0)), 7, 4, TRUE, "Drugs properties"))</f>
        <v>0</v>
      </c>
      <c r="AV586" s="98" cm="1">
        <f t="array" aca="1" ref="AV586" ca="1">INDIRECT(ADDRESS(CELL("row", INDEX('Drugs properties'!$A:$A, MATCH($D586, 'Drugs properties'!$A:$A, 0), 0)), 8, 4, TRUE, "Drugs properties"))</f>
        <v>8</v>
      </c>
      <c r="AW586" s="98" cm="1">
        <f t="array" aca="1" ref="AW586" ca="1">INDIRECT(ADDRESS(CELL("row", INDEX('Drugs properties'!$A:$A, MATCH($D586, 'Drugs properties'!$A:$A, 0), 0)), 9, 4, TRUE, "Drugs properties"))</f>
        <v>24</v>
      </c>
      <c r="AX586" s="105" cm="1">
        <f t="array" aca="1" ref="AX586" ca="1">INDIRECT(ADDRESS(CELL("row", INDEX('Drugs properties'!$A:$A, MATCH($D586, 'Drugs properties'!$A:$A, 0), 0)), 11, 4, TRUE, "Drugs properties"))</f>
        <v>85</v>
      </c>
      <c r="AY586" s="102" cm="1">
        <f t="array" aca="1" ref="AY586" ca="1">INDIRECT(ADDRESS(CELL("row", INDEX('Drugs properties'!$A:$A, MATCH($D586, 'Drugs properties'!$A:$A, 0), 0)), 12, 4, TRUE, "Drugs properties"))</f>
        <v>32</v>
      </c>
      <c r="AZ586" s="102" cm="1">
        <f t="array" aca="1" ref="AZ586" ca="1">INDIRECT(ADDRESS(CELL("row", INDEX('Drugs properties'!$A:$A, MATCH($D586, 'Drugs properties'!$A:$A, 0), 0)), 13, 4, TRUE, "Drugs properties"))</f>
        <v>2</v>
      </c>
      <c r="BA586" s="109" cm="1">
        <f t="array" aca="1" ref="BA586" ca="1">INDIRECT(ADDRESS(CELL("row", INDEX('Drugs properties'!$A:$A, MATCH($D586, 'Drugs properties'!$A:$A, 0), 0)), 14, 4, TRUE, "Drugs properties"))</f>
        <v>0</v>
      </c>
    </row>
    <row r="587" spans="1:53" s="1" customFormat="1" ht="90" x14ac:dyDescent="0.25">
      <c r="A587" s="15">
        <v>585</v>
      </c>
      <c r="B587" s="89" t="s">
        <v>2864</v>
      </c>
      <c r="C587" s="32">
        <v>7039289</v>
      </c>
      <c r="D587" s="34" t="s">
        <v>2865</v>
      </c>
      <c r="E587" s="90">
        <v>200</v>
      </c>
      <c r="F587" s="90" t="s">
        <v>2869</v>
      </c>
      <c r="G587" s="90" t="s">
        <v>19</v>
      </c>
      <c r="H587" s="90"/>
      <c r="I587" s="90"/>
      <c r="J587" s="90"/>
      <c r="K587" s="90"/>
      <c r="L587" s="90"/>
      <c r="M587" s="35"/>
      <c r="N587" s="43">
        <v>54</v>
      </c>
      <c r="O587" s="91" t="s">
        <v>96</v>
      </c>
      <c r="P587" s="44" t="s">
        <v>2870</v>
      </c>
      <c r="Q587" s="49"/>
      <c r="R587" s="92"/>
      <c r="S587" s="92"/>
      <c r="T587" s="50"/>
      <c r="U587" s="55"/>
      <c r="V587" s="93"/>
      <c r="W587" s="56"/>
      <c r="X587" s="61"/>
      <c r="Y587" s="74"/>
      <c r="Z587" s="74"/>
      <c r="AA587" s="74"/>
      <c r="AB587" s="74"/>
      <c r="AC587" s="74">
        <v>3.3</v>
      </c>
      <c r="AD587" s="74"/>
      <c r="AE587" s="74"/>
      <c r="AF587" s="74"/>
      <c r="AG587" s="74"/>
      <c r="AH587" s="74"/>
      <c r="AI587" s="74"/>
      <c r="AJ587" s="62"/>
      <c r="AK587" s="67" t="s">
        <v>2871</v>
      </c>
      <c r="AL587" s="94"/>
      <c r="AM587" s="95">
        <v>440</v>
      </c>
      <c r="AN587" s="68" t="s">
        <v>2872</v>
      </c>
      <c r="AO587" s="101" t="s">
        <v>2868</v>
      </c>
      <c r="AP587" s="98" t="str" cm="1">
        <f t="array" aca="1" ref="AP587" ca="1">INDIRECT(ADDRESS(CELL("row", INDEX('Drugs properties'!$A:$A, MATCH($D587, 'Drugs properties'!$A:$A, 0), 0)), 2, 4, TRUE, "Drugs properties"))</f>
        <v>CCN(CC)CCCN(C1CC2=CC=CC=C2C1)C3=CC=CC=C3</v>
      </c>
      <c r="AQ587" s="98" cm="1">
        <f t="array" aca="1" ref="AQ587" ca="1">INDIRECT(ADDRESS(CELL("row", INDEX('Drugs properties'!$A:$A, MATCH($D587, 'Drugs properties'!$A:$A, 0), 0)), 3, 4, TRUE, "Drugs properties"))</f>
        <v>322.5</v>
      </c>
      <c r="AR587" s="98" cm="1">
        <f t="array" aca="1" ref="AR587" ca="1">INDIRECT(ADDRESS(CELL("row", INDEX('Drugs properties'!$A:$A, MATCH($D587, 'Drugs properties'!$A:$A, 0), 0)), 4, 4, TRUE, "Drugs properties"))</f>
        <v>6.48</v>
      </c>
      <c r="AS587" s="98" cm="1">
        <f t="array" aca="1" ref="AS587" ca="1">INDIRECT(ADDRESS(CELL("row", INDEX('Drugs properties'!$A:$A, MATCH($D587, 'Drugs properties'!$A:$A, 0), 0)), 5, 4, TRUE, "Drugs properties"))</f>
        <v>4.37</v>
      </c>
      <c r="AT587" s="98" cm="1">
        <f t="array" aca="1" ref="AT587" ca="1">INDIRECT(ADDRESS(CELL("row", INDEX('Drugs properties'!$A:$A, MATCH($D587, 'Drugs properties'!$A:$A, 0), 0)), 6, 4, TRUE, "Drugs properties"))</f>
        <v>1</v>
      </c>
      <c r="AU587" s="98" cm="1">
        <f t="array" aca="1" ref="AU587" ca="1">INDIRECT(ADDRESS(CELL("row", INDEX('Drugs properties'!$A:$A, MATCH($D587, 'Drugs properties'!$A:$A, 0), 0)), 7, 4, TRUE, "Drugs properties"))</f>
        <v>0</v>
      </c>
      <c r="AV587" s="98" cm="1">
        <f t="array" aca="1" ref="AV587" ca="1">INDIRECT(ADDRESS(CELL("row", INDEX('Drugs properties'!$A:$A, MATCH($D587, 'Drugs properties'!$A:$A, 0), 0)), 8, 4, TRUE, "Drugs properties"))</f>
        <v>8</v>
      </c>
      <c r="AW587" s="98" cm="1">
        <f t="array" aca="1" ref="AW587" ca="1">INDIRECT(ADDRESS(CELL("row", INDEX('Drugs properties'!$A:$A, MATCH($D587, 'Drugs properties'!$A:$A, 0), 0)), 9, 4, TRUE, "Drugs properties"))</f>
        <v>24</v>
      </c>
      <c r="AX587" s="105" cm="1">
        <f t="array" aca="1" ref="AX587" ca="1">INDIRECT(ADDRESS(CELL("row", INDEX('Drugs properties'!$A:$A, MATCH($D587, 'Drugs properties'!$A:$A, 0), 0)), 11, 4, TRUE, "Drugs properties"))</f>
        <v>85</v>
      </c>
      <c r="AY587" s="102" cm="1">
        <f t="array" aca="1" ref="AY587" ca="1">INDIRECT(ADDRESS(CELL("row", INDEX('Drugs properties'!$A:$A, MATCH($D587, 'Drugs properties'!$A:$A, 0), 0)), 12, 4, TRUE, "Drugs properties"))</f>
        <v>32</v>
      </c>
      <c r="AZ587" s="102" cm="1">
        <f t="array" aca="1" ref="AZ587" ca="1">INDIRECT(ADDRESS(CELL("row", INDEX('Drugs properties'!$A:$A, MATCH($D587, 'Drugs properties'!$A:$A, 0), 0)), 13, 4, TRUE, "Drugs properties"))</f>
        <v>2</v>
      </c>
      <c r="BA587" s="109" cm="1">
        <f t="array" aca="1" ref="BA587" ca="1">INDIRECT(ADDRESS(CELL("row", INDEX('Drugs properties'!$A:$A, MATCH($D587, 'Drugs properties'!$A:$A, 0), 0)), 14, 4, TRUE, "Drugs properties"))</f>
        <v>0</v>
      </c>
    </row>
    <row r="588" spans="1:53" s="1" customFormat="1" ht="60" x14ac:dyDescent="0.25">
      <c r="A588" s="15">
        <v>586</v>
      </c>
      <c r="B588" s="89" t="s">
        <v>2864</v>
      </c>
      <c r="C588" s="32">
        <v>7039289</v>
      </c>
      <c r="D588" s="34" t="s">
        <v>2865</v>
      </c>
      <c r="E588" s="90">
        <v>200</v>
      </c>
      <c r="F588" s="90"/>
      <c r="G588" s="90" t="s">
        <v>19</v>
      </c>
      <c r="H588" s="90"/>
      <c r="I588" s="90"/>
      <c r="J588" s="90"/>
      <c r="K588" s="90"/>
      <c r="L588" s="90"/>
      <c r="M588" s="35"/>
      <c r="N588" s="43">
        <v>53</v>
      </c>
      <c r="O588" s="91" t="s">
        <v>100</v>
      </c>
      <c r="P588" s="44" t="s">
        <v>2873</v>
      </c>
      <c r="Q588" s="49"/>
      <c r="R588" s="92"/>
      <c r="S588" s="92"/>
      <c r="T588" s="50"/>
      <c r="U588" s="55"/>
      <c r="V588" s="93">
        <v>440</v>
      </c>
      <c r="W588" s="56"/>
      <c r="X588" s="61"/>
      <c r="Y588" s="74"/>
      <c r="Z588" s="74"/>
      <c r="AA588" s="74"/>
      <c r="AB588" s="74"/>
      <c r="AC588" s="74"/>
      <c r="AD588" s="74"/>
      <c r="AE588" s="74"/>
      <c r="AF588" s="74"/>
      <c r="AG588" s="74"/>
      <c r="AH588" s="74"/>
      <c r="AI588" s="74"/>
      <c r="AJ588" s="62"/>
      <c r="AK588" s="67" t="s">
        <v>2867</v>
      </c>
      <c r="AL588" s="94"/>
      <c r="AM588" s="94"/>
      <c r="AN588" s="68"/>
      <c r="AO588" s="101"/>
      <c r="AP588" s="98" t="str" cm="1">
        <f t="array" aca="1" ref="AP588" ca="1">INDIRECT(ADDRESS(CELL("row", INDEX('Drugs properties'!$A:$A, MATCH($D588, 'Drugs properties'!$A:$A, 0), 0)), 2, 4, TRUE, "Drugs properties"))</f>
        <v>CCN(CC)CCCN(C1CC2=CC=CC=C2C1)C3=CC=CC=C3</v>
      </c>
      <c r="AQ588" s="98" cm="1">
        <f t="array" aca="1" ref="AQ588" ca="1">INDIRECT(ADDRESS(CELL("row", INDEX('Drugs properties'!$A:$A, MATCH($D588, 'Drugs properties'!$A:$A, 0), 0)), 3, 4, TRUE, "Drugs properties"))</f>
        <v>322.5</v>
      </c>
      <c r="AR588" s="98" cm="1">
        <f t="array" aca="1" ref="AR588" ca="1">INDIRECT(ADDRESS(CELL("row", INDEX('Drugs properties'!$A:$A, MATCH($D588, 'Drugs properties'!$A:$A, 0), 0)), 4, 4, TRUE, "Drugs properties"))</f>
        <v>6.48</v>
      </c>
      <c r="AS588" s="98" cm="1">
        <f t="array" aca="1" ref="AS588" ca="1">INDIRECT(ADDRESS(CELL("row", INDEX('Drugs properties'!$A:$A, MATCH($D588, 'Drugs properties'!$A:$A, 0), 0)), 5, 4, TRUE, "Drugs properties"))</f>
        <v>4.37</v>
      </c>
      <c r="AT588" s="98" cm="1">
        <f t="array" aca="1" ref="AT588" ca="1">INDIRECT(ADDRESS(CELL("row", INDEX('Drugs properties'!$A:$A, MATCH($D588, 'Drugs properties'!$A:$A, 0), 0)), 6, 4, TRUE, "Drugs properties"))</f>
        <v>1</v>
      </c>
      <c r="AU588" s="98" cm="1">
        <f t="array" aca="1" ref="AU588" ca="1">INDIRECT(ADDRESS(CELL("row", INDEX('Drugs properties'!$A:$A, MATCH($D588, 'Drugs properties'!$A:$A, 0), 0)), 7, 4, TRUE, "Drugs properties"))</f>
        <v>0</v>
      </c>
      <c r="AV588" s="98" cm="1">
        <f t="array" aca="1" ref="AV588" ca="1">INDIRECT(ADDRESS(CELL("row", INDEX('Drugs properties'!$A:$A, MATCH($D588, 'Drugs properties'!$A:$A, 0), 0)), 8, 4, TRUE, "Drugs properties"))</f>
        <v>8</v>
      </c>
      <c r="AW588" s="98" cm="1">
        <f t="array" aca="1" ref="AW588" ca="1">INDIRECT(ADDRESS(CELL("row", INDEX('Drugs properties'!$A:$A, MATCH($D588, 'Drugs properties'!$A:$A, 0), 0)), 9, 4, TRUE, "Drugs properties"))</f>
        <v>24</v>
      </c>
      <c r="AX588" s="105" cm="1">
        <f t="array" aca="1" ref="AX588" ca="1">INDIRECT(ADDRESS(CELL("row", INDEX('Drugs properties'!$A:$A, MATCH($D588, 'Drugs properties'!$A:$A, 0), 0)), 11, 4, TRUE, "Drugs properties"))</f>
        <v>85</v>
      </c>
      <c r="AY588" s="102" cm="1">
        <f t="array" aca="1" ref="AY588" ca="1">INDIRECT(ADDRESS(CELL("row", INDEX('Drugs properties'!$A:$A, MATCH($D588, 'Drugs properties'!$A:$A, 0), 0)), 12, 4, TRUE, "Drugs properties"))</f>
        <v>32</v>
      </c>
      <c r="AZ588" s="102" cm="1">
        <f t="array" aca="1" ref="AZ588" ca="1">INDIRECT(ADDRESS(CELL("row", INDEX('Drugs properties'!$A:$A, MATCH($D588, 'Drugs properties'!$A:$A, 0), 0)), 13, 4, TRUE, "Drugs properties"))</f>
        <v>2</v>
      </c>
      <c r="BA588" s="109" cm="1">
        <f t="array" aca="1" ref="BA588" ca="1">INDIRECT(ADDRESS(CELL("row", INDEX('Drugs properties'!$A:$A, MATCH($D588, 'Drugs properties'!$A:$A, 0), 0)), 14, 4, TRUE, "Drugs properties"))</f>
        <v>0</v>
      </c>
    </row>
    <row r="589" spans="1:53" s="1" customFormat="1" ht="195" x14ac:dyDescent="0.25">
      <c r="A589" s="15">
        <v>587</v>
      </c>
      <c r="B589" s="89" t="s">
        <v>2864</v>
      </c>
      <c r="C589" s="32">
        <v>7039289</v>
      </c>
      <c r="D589" s="34" t="s">
        <v>2865</v>
      </c>
      <c r="E589" s="90"/>
      <c r="F589" s="90" t="s">
        <v>2875</v>
      </c>
      <c r="G589" s="90" t="s">
        <v>19</v>
      </c>
      <c r="H589" s="90"/>
      <c r="I589" s="90"/>
      <c r="J589" s="90"/>
      <c r="K589" s="90"/>
      <c r="L589" s="90"/>
      <c r="M589" s="35"/>
      <c r="N589" s="43">
        <v>65</v>
      </c>
      <c r="O589" s="91" t="s">
        <v>100</v>
      </c>
      <c r="P589" s="44" t="s">
        <v>2874</v>
      </c>
      <c r="Q589" s="49"/>
      <c r="R589" s="92"/>
      <c r="S589" s="92"/>
      <c r="T589" s="50"/>
      <c r="U589" s="55"/>
      <c r="V589" s="93">
        <v>600</v>
      </c>
      <c r="W589" s="56"/>
      <c r="X589" s="61"/>
      <c r="Y589" s="74"/>
      <c r="Z589" s="74"/>
      <c r="AA589" s="74"/>
      <c r="AB589" s="74"/>
      <c r="AC589" s="74"/>
      <c r="AD589" s="74"/>
      <c r="AE589" s="74"/>
      <c r="AF589" s="74"/>
      <c r="AG589" s="74"/>
      <c r="AH589" s="74"/>
      <c r="AI589" s="74"/>
      <c r="AJ589" s="62"/>
      <c r="AK589" s="67" t="s">
        <v>2867</v>
      </c>
      <c r="AL589" s="94"/>
      <c r="AM589" s="94"/>
      <c r="AN589" s="68"/>
      <c r="AO589" s="101"/>
      <c r="AP589" s="98" t="str" cm="1">
        <f t="array" aca="1" ref="AP589" ca="1">INDIRECT(ADDRESS(CELL("row", INDEX('Drugs properties'!$A:$A, MATCH($D589, 'Drugs properties'!$A:$A, 0), 0)), 2, 4, TRUE, "Drugs properties"))</f>
        <v>CCN(CC)CCCN(C1CC2=CC=CC=C2C1)C3=CC=CC=C3</v>
      </c>
      <c r="AQ589" s="98" cm="1">
        <f t="array" aca="1" ref="AQ589" ca="1">INDIRECT(ADDRESS(CELL("row", INDEX('Drugs properties'!$A:$A, MATCH($D589, 'Drugs properties'!$A:$A, 0), 0)), 3, 4, TRUE, "Drugs properties"))</f>
        <v>322.5</v>
      </c>
      <c r="AR589" s="98" cm="1">
        <f t="array" aca="1" ref="AR589" ca="1">INDIRECT(ADDRESS(CELL("row", INDEX('Drugs properties'!$A:$A, MATCH($D589, 'Drugs properties'!$A:$A, 0), 0)), 4, 4, TRUE, "Drugs properties"))</f>
        <v>6.48</v>
      </c>
      <c r="AS589" s="98" cm="1">
        <f t="array" aca="1" ref="AS589" ca="1">INDIRECT(ADDRESS(CELL("row", INDEX('Drugs properties'!$A:$A, MATCH($D589, 'Drugs properties'!$A:$A, 0), 0)), 5, 4, TRUE, "Drugs properties"))</f>
        <v>4.37</v>
      </c>
      <c r="AT589" s="98" cm="1">
        <f t="array" aca="1" ref="AT589" ca="1">INDIRECT(ADDRESS(CELL("row", INDEX('Drugs properties'!$A:$A, MATCH($D589, 'Drugs properties'!$A:$A, 0), 0)), 6, 4, TRUE, "Drugs properties"))</f>
        <v>1</v>
      </c>
      <c r="AU589" s="98" cm="1">
        <f t="array" aca="1" ref="AU589" ca="1">INDIRECT(ADDRESS(CELL("row", INDEX('Drugs properties'!$A:$A, MATCH($D589, 'Drugs properties'!$A:$A, 0), 0)), 7, 4, TRUE, "Drugs properties"))</f>
        <v>0</v>
      </c>
      <c r="AV589" s="98" cm="1">
        <f t="array" aca="1" ref="AV589" ca="1">INDIRECT(ADDRESS(CELL("row", INDEX('Drugs properties'!$A:$A, MATCH($D589, 'Drugs properties'!$A:$A, 0), 0)), 8, 4, TRUE, "Drugs properties"))</f>
        <v>8</v>
      </c>
      <c r="AW589" s="98" cm="1">
        <f t="array" aca="1" ref="AW589" ca="1">INDIRECT(ADDRESS(CELL("row", INDEX('Drugs properties'!$A:$A, MATCH($D589, 'Drugs properties'!$A:$A, 0), 0)), 9, 4, TRUE, "Drugs properties"))</f>
        <v>24</v>
      </c>
      <c r="AX589" s="105" cm="1">
        <f t="array" aca="1" ref="AX589" ca="1">INDIRECT(ADDRESS(CELL("row", INDEX('Drugs properties'!$A:$A, MATCH($D589, 'Drugs properties'!$A:$A, 0), 0)), 11, 4, TRUE, "Drugs properties"))</f>
        <v>85</v>
      </c>
      <c r="AY589" s="102" cm="1">
        <f t="array" aca="1" ref="AY589" ca="1">INDIRECT(ADDRESS(CELL("row", INDEX('Drugs properties'!$A:$A, MATCH($D589, 'Drugs properties'!$A:$A, 0), 0)), 12, 4, TRUE, "Drugs properties"))</f>
        <v>32</v>
      </c>
      <c r="AZ589" s="102" cm="1">
        <f t="array" aca="1" ref="AZ589" ca="1">INDIRECT(ADDRESS(CELL("row", INDEX('Drugs properties'!$A:$A, MATCH($D589, 'Drugs properties'!$A:$A, 0), 0)), 13, 4, TRUE, "Drugs properties"))</f>
        <v>2</v>
      </c>
      <c r="BA589" s="109" cm="1">
        <f t="array" aca="1" ref="BA589" ca="1">INDIRECT(ADDRESS(CELL("row", INDEX('Drugs properties'!$A:$A, MATCH($D589, 'Drugs properties'!$A:$A, 0), 0)), 14, 4, TRUE, "Drugs properties"))</f>
        <v>0</v>
      </c>
    </row>
    <row r="590" spans="1:53" s="1" customFormat="1" ht="60" x14ac:dyDescent="0.25">
      <c r="A590" s="15">
        <v>588</v>
      </c>
      <c r="B590" s="89" t="s">
        <v>2864</v>
      </c>
      <c r="C590" s="32">
        <v>7039289</v>
      </c>
      <c r="D590" s="34" t="s">
        <v>2865</v>
      </c>
      <c r="E590" s="90" t="s">
        <v>2876</v>
      </c>
      <c r="F590" s="90"/>
      <c r="G590" s="90" t="s">
        <v>19</v>
      </c>
      <c r="H590" s="90"/>
      <c r="I590" s="90"/>
      <c r="J590" s="90"/>
      <c r="K590" s="90"/>
      <c r="L590" s="90"/>
      <c r="M590" s="35"/>
      <c r="N590" s="43">
        <v>74</v>
      </c>
      <c r="O590" s="91" t="s">
        <v>100</v>
      </c>
      <c r="P590" s="44"/>
      <c r="Q590" s="49"/>
      <c r="R590" s="92"/>
      <c r="S590" s="92"/>
      <c r="T590" s="50"/>
      <c r="U590" s="55"/>
      <c r="V590" s="93">
        <v>600</v>
      </c>
      <c r="W590" s="56"/>
      <c r="X590" s="61"/>
      <c r="Y590" s="74"/>
      <c r="Z590" s="74"/>
      <c r="AA590" s="74"/>
      <c r="AB590" s="74"/>
      <c r="AC590" s="74"/>
      <c r="AD590" s="74"/>
      <c r="AE590" s="74"/>
      <c r="AF590" s="74"/>
      <c r="AG590" s="74"/>
      <c r="AH590" s="74"/>
      <c r="AI590" s="74"/>
      <c r="AJ590" s="62"/>
      <c r="AK590" s="67" t="s">
        <v>2867</v>
      </c>
      <c r="AL590" s="94"/>
      <c r="AM590" s="95">
        <v>400</v>
      </c>
      <c r="AN590" s="68"/>
      <c r="AO590" s="101"/>
      <c r="AP590" s="98" t="str" cm="1">
        <f t="array" aca="1" ref="AP590" ca="1">INDIRECT(ADDRESS(CELL("row", INDEX('Drugs properties'!$A:$A, MATCH($D590, 'Drugs properties'!$A:$A, 0), 0)), 2, 4, TRUE, "Drugs properties"))</f>
        <v>CCN(CC)CCCN(C1CC2=CC=CC=C2C1)C3=CC=CC=C3</v>
      </c>
      <c r="AQ590" s="98" cm="1">
        <f t="array" aca="1" ref="AQ590" ca="1">INDIRECT(ADDRESS(CELL("row", INDEX('Drugs properties'!$A:$A, MATCH($D590, 'Drugs properties'!$A:$A, 0), 0)), 3, 4, TRUE, "Drugs properties"))</f>
        <v>322.5</v>
      </c>
      <c r="AR590" s="98" cm="1">
        <f t="array" aca="1" ref="AR590" ca="1">INDIRECT(ADDRESS(CELL("row", INDEX('Drugs properties'!$A:$A, MATCH($D590, 'Drugs properties'!$A:$A, 0), 0)), 4, 4, TRUE, "Drugs properties"))</f>
        <v>6.48</v>
      </c>
      <c r="AS590" s="98" cm="1">
        <f t="array" aca="1" ref="AS590" ca="1">INDIRECT(ADDRESS(CELL("row", INDEX('Drugs properties'!$A:$A, MATCH($D590, 'Drugs properties'!$A:$A, 0), 0)), 5, 4, TRUE, "Drugs properties"))</f>
        <v>4.37</v>
      </c>
      <c r="AT590" s="98" cm="1">
        <f t="array" aca="1" ref="AT590" ca="1">INDIRECT(ADDRESS(CELL("row", INDEX('Drugs properties'!$A:$A, MATCH($D590, 'Drugs properties'!$A:$A, 0), 0)), 6, 4, TRUE, "Drugs properties"))</f>
        <v>1</v>
      </c>
      <c r="AU590" s="98" cm="1">
        <f t="array" aca="1" ref="AU590" ca="1">INDIRECT(ADDRESS(CELL("row", INDEX('Drugs properties'!$A:$A, MATCH($D590, 'Drugs properties'!$A:$A, 0), 0)), 7, 4, TRUE, "Drugs properties"))</f>
        <v>0</v>
      </c>
      <c r="AV590" s="98" cm="1">
        <f t="array" aca="1" ref="AV590" ca="1">INDIRECT(ADDRESS(CELL("row", INDEX('Drugs properties'!$A:$A, MATCH($D590, 'Drugs properties'!$A:$A, 0), 0)), 8, 4, TRUE, "Drugs properties"))</f>
        <v>8</v>
      </c>
      <c r="AW590" s="98" cm="1">
        <f t="array" aca="1" ref="AW590" ca="1">INDIRECT(ADDRESS(CELL("row", INDEX('Drugs properties'!$A:$A, MATCH($D590, 'Drugs properties'!$A:$A, 0), 0)), 9, 4, TRUE, "Drugs properties"))</f>
        <v>24</v>
      </c>
      <c r="AX590" s="105" cm="1">
        <f t="array" aca="1" ref="AX590" ca="1">INDIRECT(ADDRESS(CELL("row", INDEX('Drugs properties'!$A:$A, MATCH($D590, 'Drugs properties'!$A:$A, 0), 0)), 11, 4, TRUE, "Drugs properties"))</f>
        <v>85</v>
      </c>
      <c r="AY590" s="102" cm="1">
        <f t="array" aca="1" ref="AY590" ca="1">INDIRECT(ADDRESS(CELL("row", INDEX('Drugs properties'!$A:$A, MATCH($D590, 'Drugs properties'!$A:$A, 0), 0)), 12, 4, TRUE, "Drugs properties"))</f>
        <v>32</v>
      </c>
      <c r="AZ590" s="102" cm="1">
        <f t="array" aca="1" ref="AZ590" ca="1">INDIRECT(ADDRESS(CELL("row", INDEX('Drugs properties'!$A:$A, MATCH($D590, 'Drugs properties'!$A:$A, 0), 0)), 13, 4, TRUE, "Drugs properties"))</f>
        <v>2</v>
      </c>
      <c r="BA590" s="109" cm="1">
        <f t="array" aca="1" ref="BA590" ca="1">INDIRECT(ADDRESS(CELL("row", INDEX('Drugs properties'!$A:$A, MATCH($D590, 'Drugs properties'!$A:$A, 0), 0)), 14, 4, TRUE, "Drugs properties"))</f>
        <v>0</v>
      </c>
    </row>
    <row r="591" spans="1:53" s="1" customFormat="1" ht="60" x14ac:dyDescent="0.25">
      <c r="A591" s="15">
        <v>589</v>
      </c>
      <c r="B591" s="89" t="s">
        <v>2877</v>
      </c>
      <c r="C591" s="32">
        <v>2580805</v>
      </c>
      <c r="D591" s="34" t="s">
        <v>2865</v>
      </c>
      <c r="E591" s="90"/>
      <c r="F591" s="90"/>
      <c r="G591" s="90"/>
      <c r="H591" s="90"/>
      <c r="I591" s="90"/>
      <c r="J591" s="90"/>
      <c r="K591" s="90"/>
      <c r="L591" s="90"/>
      <c r="M591" s="35"/>
      <c r="N591" s="43">
        <v>88</v>
      </c>
      <c r="O591" s="91" t="s">
        <v>96</v>
      </c>
      <c r="P591" s="44"/>
      <c r="Q591" s="49" t="s">
        <v>249</v>
      </c>
      <c r="R591" s="92"/>
      <c r="S591" s="92"/>
      <c r="T591" s="50"/>
      <c r="U591" s="55"/>
      <c r="V591" s="93"/>
      <c r="W591" s="56"/>
      <c r="X591" s="61"/>
      <c r="Y591" s="74"/>
      <c r="Z591" s="74"/>
      <c r="AA591" s="74"/>
      <c r="AB591" s="74" t="s">
        <v>2879</v>
      </c>
      <c r="AC591" s="74" t="s">
        <v>2878</v>
      </c>
      <c r="AD591" s="74"/>
      <c r="AE591" s="74"/>
      <c r="AF591" s="74"/>
      <c r="AG591" s="74"/>
      <c r="AH591" s="74"/>
      <c r="AI591" s="74"/>
      <c r="AJ591" s="62"/>
      <c r="AK591" s="67"/>
      <c r="AL591" s="94"/>
      <c r="AM591" s="94"/>
      <c r="AN591" s="68"/>
      <c r="AO591" s="101"/>
      <c r="AP591" s="98" t="str" cm="1">
        <f t="array" aca="1" ref="AP591" ca="1">INDIRECT(ADDRESS(CELL("row", INDEX('Drugs properties'!$A:$A, MATCH($D591, 'Drugs properties'!$A:$A, 0), 0)), 2, 4, TRUE, "Drugs properties"))</f>
        <v>CCN(CC)CCCN(C1CC2=CC=CC=C2C1)C3=CC=CC=C3</v>
      </c>
      <c r="AQ591" s="98" cm="1">
        <f t="array" aca="1" ref="AQ591" ca="1">INDIRECT(ADDRESS(CELL("row", INDEX('Drugs properties'!$A:$A, MATCH($D591, 'Drugs properties'!$A:$A, 0), 0)), 3, 4, TRUE, "Drugs properties"))</f>
        <v>322.5</v>
      </c>
      <c r="AR591" s="98" cm="1">
        <f t="array" aca="1" ref="AR591" ca="1">INDIRECT(ADDRESS(CELL("row", INDEX('Drugs properties'!$A:$A, MATCH($D591, 'Drugs properties'!$A:$A, 0), 0)), 4, 4, TRUE, "Drugs properties"))</f>
        <v>6.48</v>
      </c>
      <c r="AS591" s="98" cm="1">
        <f t="array" aca="1" ref="AS591" ca="1">INDIRECT(ADDRESS(CELL("row", INDEX('Drugs properties'!$A:$A, MATCH($D591, 'Drugs properties'!$A:$A, 0), 0)), 5, 4, TRUE, "Drugs properties"))</f>
        <v>4.37</v>
      </c>
      <c r="AT591" s="98" cm="1">
        <f t="array" aca="1" ref="AT591" ca="1">INDIRECT(ADDRESS(CELL("row", INDEX('Drugs properties'!$A:$A, MATCH($D591, 'Drugs properties'!$A:$A, 0), 0)), 6, 4, TRUE, "Drugs properties"))</f>
        <v>1</v>
      </c>
      <c r="AU591" s="98" cm="1">
        <f t="array" aca="1" ref="AU591" ca="1">INDIRECT(ADDRESS(CELL("row", INDEX('Drugs properties'!$A:$A, MATCH($D591, 'Drugs properties'!$A:$A, 0), 0)), 7, 4, TRUE, "Drugs properties"))</f>
        <v>0</v>
      </c>
      <c r="AV591" s="98" cm="1">
        <f t="array" aca="1" ref="AV591" ca="1">INDIRECT(ADDRESS(CELL("row", INDEX('Drugs properties'!$A:$A, MATCH($D591, 'Drugs properties'!$A:$A, 0), 0)), 8, 4, TRUE, "Drugs properties"))</f>
        <v>8</v>
      </c>
      <c r="AW591" s="98" cm="1">
        <f t="array" aca="1" ref="AW591" ca="1">INDIRECT(ADDRESS(CELL("row", INDEX('Drugs properties'!$A:$A, MATCH($D591, 'Drugs properties'!$A:$A, 0), 0)), 9, 4, TRUE, "Drugs properties"))</f>
        <v>24</v>
      </c>
      <c r="AX591" s="105" cm="1">
        <f t="array" aca="1" ref="AX591" ca="1">INDIRECT(ADDRESS(CELL("row", INDEX('Drugs properties'!$A:$A, MATCH($D591, 'Drugs properties'!$A:$A, 0), 0)), 11, 4, TRUE, "Drugs properties"))</f>
        <v>85</v>
      </c>
      <c r="AY591" s="102" cm="1">
        <f t="array" aca="1" ref="AY591" ca="1">INDIRECT(ADDRESS(CELL("row", INDEX('Drugs properties'!$A:$A, MATCH($D591, 'Drugs properties'!$A:$A, 0), 0)), 12, 4, TRUE, "Drugs properties"))</f>
        <v>32</v>
      </c>
      <c r="AZ591" s="102" cm="1">
        <f t="array" aca="1" ref="AZ591" ca="1">INDIRECT(ADDRESS(CELL("row", INDEX('Drugs properties'!$A:$A, MATCH($D591, 'Drugs properties'!$A:$A, 0), 0)), 13, 4, TRUE, "Drugs properties"))</f>
        <v>2</v>
      </c>
      <c r="BA591" s="109" cm="1">
        <f t="array" aca="1" ref="BA591" ca="1">INDIRECT(ADDRESS(CELL("row", INDEX('Drugs properties'!$A:$A, MATCH($D591, 'Drugs properties'!$A:$A, 0), 0)), 14, 4, TRUE, "Drugs properties"))</f>
        <v>0</v>
      </c>
    </row>
    <row r="592" spans="1:53" s="1" customFormat="1" ht="60" x14ac:dyDescent="0.25">
      <c r="A592" s="15">
        <v>590</v>
      </c>
      <c r="B592" s="89" t="s">
        <v>2880</v>
      </c>
      <c r="C592" s="32">
        <v>26329675</v>
      </c>
      <c r="D592" s="34" t="s">
        <v>76</v>
      </c>
      <c r="E592" s="90">
        <v>7000</v>
      </c>
      <c r="F592" s="90"/>
      <c r="G592" s="90"/>
      <c r="H592" s="90"/>
      <c r="I592" s="90"/>
      <c r="J592" s="90"/>
      <c r="K592" s="90"/>
      <c r="L592" s="90"/>
      <c r="M592" s="35"/>
      <c r="N592" s="43">
        <v>39</v>
      </c>
      <c r="O592" s="91" t="s">
        <v>96</v>
      </c>
      <c r="P592" s="44" t="s">
        <v>2881</v>
      </c>
      <c r="Q592" s="49" t="s">
        <v>166</v>
      </c>
      <c r="R592" s="92"/>
      <c r="S592" s="92"/>
      <c r="T592" s="50"/>
      <c r="U592" s="55"/>
      <c r="V592" s="93" t="s">
        <v>2883</v>
      </c>
      <c r="W592" s="56"/>
      <c r="X592" s="61"/>
      <c r="Y592" s="74"/>
      <c r="Z592" s="74"/>
      <c r="AA592" s="74"/>
      <c r="AB592" s="74"/>
      <c r="AC592" s="74" t="s">
        <v>73</v>
      </c>
      <c r="AD592" s="74" t="s">
        <v>73</v>
      </c>
      <c r="AE592" s="74" t="s">
        <v>73</v>
      </c>
      <c r="AF592" s="74"/>
      <c r="AG592" s="74"/>
      <c r="AH592" s="74"/>
      <c r="AI592" s="74"/>
      <c r="AJ592" s="62"/>
      <c r="AK592" s="67" t="s">
        <v>2882</v>
      </c>
      <c r="AL592" s="94"/>
      <c r="AM592" s="94">
        <v>400</v>
      </c>
      <c r="AN592" s="68"/>
      <c r="AO592" s="101"/>
      <c r="AP592" s="98" t="str" cm="1">
        <f t="array" aca="1" ref="AP592" ca="1">INDIRECT(ADDRESS(CELL("row", INDEX('Drugs properties'!$A:$A, MATCH($D592, 'Drugs properties'!$A:$A, 0), 0)), 2, 4, TRUE, "Drugs properties"))</f>
        <v>CCC1CC2CC3C1N(C2)CCC4=C3NC5=C4C=C(C=C5)OC</v>
      </c>
      <c r="AQ592" s="98" cm="1">
        <f t="array" aca="1" ref="AQ592" ca="1">INDIRECT(ADDRESS(CELL("row", INDEX('Drugs properties'!$A:$A, MATCH($D592, 'Drugs properties'!$A:$A, 0), 0)), 3, 4, TRUE, "Drugs properties"))</f>
        <v>310.43</v>
      </c>
      <c r="AR592" s="98" cm="1">
        <f t="array" aca="1" ref="AR592" ca="1">INDIRECT(ADDRESS(CELL("row", INDEX('Drugs properties'!$A:$A, MATCH($D592, 'Drugs properties'!$A:$A, 0), 0)), 4, 4, TRUE, "Drugs properties"))</f>
        <v>28.26</v>
      </c>
      <c r="AS592" s="98" cm="1">
        <f t="array" aca="1" ref="AS592" ca="1">INDIRECT(ADDRESS(CELL("row", INDEX('Drugs properties'!$A:$A, MATCH($D592, 'Drugs properties'!$A:$A, 0), 0)), 5, 4, TRUE, "Drugs properties"))</f>
        <v>3.56</v>
      </c>
      <c r="AT592" s="98" cm="1">
        <f t="array" aca="1" ref="AT592" ca="1">INDIRECT(ADDRESS(CELL("row", INDEX('Drugs properties'!$A:$A, MATCH($D592, 'Drugs properties'!$A:$A, 0), 0)), 6, 4, TRUE, "Drugs properties"))</f>
        <v>2</v>
      </c>
      <c r="AU592" s="98" cm="1">
        <f t="array" aca="1" ref="AU592" ca="1">INDIRECT(ADDRESS(CELL("row", INDEX('Drugs properties'!$A:$A, MATCH($D592, 'Drugs properties'!$A:$A, 0), 0)), 7, 4, TRUE, "Drugs properties"))</f>
        <v>1</v>
      </c>
      <c r="AV592" s="98" cm="1">
        <f t="array" aca="1" ref="AV592" ca="1">INDIRECT(ADDRESS(CELL("row", INDEX('Drugs properties'!$A:$A, MATCH($D592, 'Drugs properties'!$A:$A, 0), 0)), 8, 4, TRUE, "Drugs properties"))</f>
        <v>2</v>
      </c>
      <c r="AW592" s="98" cm="1">
        <f t="array" aca="1" ref="AW592" ca="1">INDIRECT(ADDRESS(CELL("row", INDEX('Drugs properties'!$A:$A, MATCH($D592, 'Drugs properties'!$A:$A, 0), 0)), 9, 4, TRUE, "Drugs properties"))</f>
        <v>23</v>
      </c>
      <c r="AX592" s="105" cm="1">
        <f t="array" aca="1" ref="AX592" ca="1">INDIRECT(ADDRESS(CELL("row", INDEX('Drugs properties'!$A:$A, MATCH($D592, 'Drugs properties'!$A:$A, 0), 0)), 11, 4, TRUE, "Drugs properties"))</f>
        <v>26</v>
      </c>
      <c r="AY592" s="102" cm="1">
        <f t="array" aca="1" ref="AY592" ca="1">INDIRECT(ADDRESS(CELL("row", INDEX('Drugs properties'!$A:$A, MATCH($D592, 'Drugs properties'!$A:$A, 0), 0)), 12, 4, TRUE, "Drugs properties"))</f>
        <v>7</v>
      </c>
      <c r="AZ592" s="102" cm="1">
        <f t="array" aca="1" ref="AZ592" ca="1">INDIRECT(ADDRESS(CELL("row", INDEX('Drugs properties'!$A:$A, MATCH($D592, 'Drugs properties'!$A:$A, 0), 0)), 13, 4, TRUE, "Drugs properties"))</f>
        <v>4</v>
      </c>
      <c r="BA592" s="109" cm="1">
        <f t="array" aca="1" ref="BA592" ca="1">INDIRECT(ADDRESS(CELL("row", INDEX('Drugs properties'!$A:$A, MATCH($D592, 'Drugs properties'!$A:$A, 0), 0)), 14, 4, TRUE, "Drugs properties"))</f>
        <v>0</v>
      </c>
    </row>
    <row r="593" spans="1:53" s="1" customFormat="1" ht="60" x14ac:dyDescent="0.25">
      <c r="A593" s="15">
        <v>591</v>
      </c>
      <c r="B593" s="89" t="s">
        <v>2884</v>
      </c>
      <c r="C593" s="32">
        <v>15787309</v>
      </c>
      <c r="D593" s="34" t="s">
        <v>2930</v>
      </c>
      <c r="E593" s="90"/>
      <c r="F593" s="90"/>
      <c r="G593" s="90"/>
      <c r="H593" s="90"/>
      <c r="I593" s="90"/>
      <c r="J593" s="90"/>
      <c r="K593" s="90"/>
      <c r="L593" s="90" t="s">
        <v>89</v>
      </c>
      <c r="M593" s="35"/>
      <c r="N593" s="43"/>
      <c r="O593" s="91"/>
      <c r="P593" s="44" t="s">
        <v>2611</v>
      </c>
      <c r="Q593" s="49"/>
      <c r="R593" s="92"/>
      <c r="S593" s="92"/>
      <c r="T593" s="50"/>
      <c r="U593" s="55"/>
      <c r="V593" s="93"/>
      <c r="W593" s="56"/>
      <c r="X593" s="61"/>
      <c r="Y593" s="74"/>
      <c r="Z593" s="74"/>
      <c r="AA593" s="74"/>
      <c r="AB593" s="74"/>
      <c r="AC593" s="74" t="s">
        <v>1375</v>
      </c>
      <c r="AD593" s="74"/>
      <c r="AE593" s="74"/>
      <c r="AF593" s="74"/>
      <c r="AG593" s="74"/>
      <c r="AH593" s="74"/>
      <c r="AI593" s="74"/>
      <c r="AJ593" s="62"/>
      <c r="AK593" s="67"/>
      <c r="AL593" s="94"/>
      <c r="AM593" s="94"/>
      <c r="AN593" s="68"/>
      <c r="AO593" s="101"/>
      <c r="AP593" s="98" t="str" cm="1">
        <f t="array" aca="1" ref="AP593" ca="1">INDIRECT(ADDRESS(CELL("row", INDEX('Drugs properties'!$A:$A, MATCH($D593, 'Drugs properties'!$A:$A, 0), 0)), 2, 4, TRUE, "Drugs properties"))</f>
        <v>C1CN(CCN1CCOCC(=O)O)C(C2=CC=CC=C2)C3=CC=C(C=C3)Cl</v>
      </c>
      <c r="AQ593" s="98" cm="1">
        <f t="array" aca="1" ref="AQ593" ca="1">INDIRECT(ADDRESS(CELL("row", INDEX('Drugs properties'!$A:$A, MATCH($D593, 'Drugs properties'!$A:$A, 0), 0)), 3, 4, TRUE, "Drugs properties"))</f>
        <v>388.9</v>
      </c>
      <c r="AR593" s="98" cm="1">
        <f t="array" aca="1" ref="AR593" ca="1">INDIRECT(ADDRESS(CELL("row", INDEX('Drugs properties'!$A:$A, MATCH($D593, 'Drugs properties'!$A:$A, 0), 0)), 4, 4, TRUE, "Drugs properties"))</f>
        <v>53.01</v>
      </c>
      <c r="AS593" s="98" cm="1">
        <f t="array" aca="1" ref="AS593" ca="1">INDIRECT(ADDRESS(CELL("row", INDEX('Drugs properties'!$A:$A, MATCH($D593, 'Drugs properties'!$A:$A, 0), 0)), 5, 4, TRUE, "Drugs properties"))</f>
        <v>2.56</v>
      </c>
      <c r="AT593" s="98" cm="1">
        <f t="array" aca="1" ref="AT593" ca="1">INDIRECT(ADDRESS(CELL("row", INDEX('Drugs properties'!$A:$A, MATCH($D593, 'Drugs properties'!$A:$A, 0), 0)), 6, 4, TRUE, "Drugs properties"))</f>
        <v>5</v>
      </c>
      <c r="AU593" s="98" cm="1">
        <f t="array" aca="1" ref="AU593" ca="1">INDIRECT(ADDRESS(CELL("row", INDEX('Drugs properties'!$A:$A, MATCH($D593, 'Drugs properties'!$A:$A, 0), 0)), 7, 4, TRUE, "Drugs properties"))</f>
        <v>1</v>
      </c>
      <c r="AV593" s="98" cm="1">
        <f t="array" aca="1" ref="AV593" ca="1">INDIRECT(ADDRESS(CELL("row", INDEX('Drugs properties'!$A:$A, MATCH($D593, 'Drugs properties'!$A:$A, 0), 0)), 8, 4, TRUE, "Drugs properties"))</f>
        <v>8</v>
      </c>
      <c r="AW593" s="98" cm="1">
        <f t="array" aca="1" ref="AW593" ca="1">INDIRECT(ADDRESS(CELL("row", INDEX('Drugs properties'!$A:$A, MATCH($D593, 'Drugs properties'!$A:$A, 0), 0)), 9, 4, TRUE, "Drugs properties"))</f>
        <v>27</v>
      </c>
      <c r="AX593" s="105" cm="1">
        <f t="array" aca="1" ref="AX593" ca="1">INDIRECT(ADDRESS(CELL("row", INDEX('Drugs properties'!$A:$A, MATCH($D593, 'Drugs properties'!$A:$A, 0), 0)), 11, 4, TRUE, "Drugs properties"))</f>
        <v>32409</v>
      </c>
      <c r="AY593" s="102" cm="1">
        <f t="array" aca="1" ref="AY593" ca="1">INDIRECT(ADDRESS(CELL("row", INDEX('Drugs properties'!$A:$A, MATCH($D593, 'Drugs properties'!$A:$A, 0), 0)), 12, 4, TRUE, "Drugs properties"))</f>
        <v>1919</v>
      </c>
      <c r="AZ593" s="102" cm="1">
        <f t="array" aca="1" ref="AZ593" ca="1">INDIRECT(ADDRESS(CELL("row", INDEX('Drugs properties'!$A:$A, MATCH($D593, 'Drugs properties'!$A:$A, 0), 0)), 13, 4, TRUE, "Drugs properties"))</f>
        <v>37</v>
      </c>
      <c r="BA593" s="109" cm="1">
        <f t="array" aca="1" ref="BA593" ca="1">INDIRECT(ADDRESS(CELL("row", INDEX('Drugs properties'!$A:$A, MATCH($D593, 'Drugs properties'!$A:$A, 0), 0)), 14, 4, TRUE, "Drugs properties"))</f>
        <v>2</v>
      </c>
    </row>
    <row r="594" spans="1:53" s="1" customFormat="1" ht="45" x14ac:dyDescent="0.25">
      <c r="A594" s="15">
        <v>592</v>
      </c>
      <c r="B594" s="89" t="s">
        <v>2885</v>
      </c>
      <c r="C594" s="32">
        <v>6197982</v>
      </c>
      <c r="D594" s="34" t="s">
        <v>53</v>
      </c>
      <c r="E594" s="90">
        <v>160</v>
      </c>
      <c r="F594" s="90"/>
      <c r="G594" s="90"/>
      <c r="H594" s="90" t="s">
        <v>2888</v>
      </c>
      <c r="I594" s="90">
        <v>25</v>
      </c>
      <c r="J594" s="90"/>
      <c r="K594" s="90"/>
      <c r="L594" s="90"/>
      <c r="M594" s="35"/>
      <c r="N594" s="43">
        <v>55</v>
      </c>
      <c r="O594" s="91" t="s">
        <v>100</v>
      </c>
      <c r="P594" s="44" t="s">
        <v>2886</v>
      </c>
      <c r="Q594" s="49"/>
      <c r="R594" s="92"/>
      <c r="S594" s="92"/>
      <c r="T594" s="50"/>
      <c r="U594" s="55"/>
      <c r="V594" s="93"/>
      <c r="W594" s="56">
        <v>600</v>
      </c>
      <c r="X594" s="61"/>
      <c r="Y594" s="74"/>
      <c r="Z594" s="74"/>
      <c r="AA594" s="74"/>
      <c r="AB594" s="74"/>
      <c r="AC594" s="74"/>
      <c r="AD594" s="74"/>
      <c r="AE594" s="74"/>
      <c r="AF594" s="74"/>
      <c r="AG594" s="74"/>
      <c r="AH594" s="74"/>
      <c r="AI594" s="74"/>
      <c r="AJ594" s="62"/>
      <c r="AK594" s="67"/>
      <c r="AL594" s="94"/>
      <c r="AM594" s="94"/>
      <c r="AN594" s="68"/>
      <c r="AO594" s="101" t="s">
        <v>2905</v>
      </c>
      <c r="AP594" s="98" t="str" cm="1">
        <f t="array" aca="1" ref="AP594" ca="1">INDIRECT(ADDRESS(CELL("row", INDEX('Drugs properties'!$A:$A, MATCH($D594, 'Drugs properties'!$A:$A, 0), 0)), 2, 4, TRUE, "Drugs properties"))</f>
        <v>CC(C)NCC(C1=CC=C(C=C1)NS(=O)(=O)C)O</v>
      </c>
      <c r="AQ594" s="98" cm="1">
        <f t="array" aca="1" ref="AQ594" ca="1">INDIRECT(ADDRESS(CELL("row", INDEX('Drugs properties'!$A:$A, MATCH($D594, 'Drugs properties'!$A:$A, 0), 0)), 3, 4, TRUE, "Drugs properties"))</f>
        <v>272.36</v>
      </c>
      <c r="AR594" s="98" cm="1">
        <f t="array" aca="1" ref="AR594" ca="1">INDIRECT(ADDRESS(CELL("row", INDEX('Drugs properties'!$A:$A, MATCH($D594, 'Drugs properties'!$A:$A, 0), 0)), 4, 4, TRUE, "Drugs properties"))</f>
        <v>86.81</v>
      </c>
      <c r="AS594" s="98" cm="1">
        <f t="array" aca="1" ref="AS594" ca="1">INDIRECT(ADDRESS(CELL("row", INDEX('Drugs properties'!$A:$A, MATCH($D594, 'Drugs properties'!$A:$A, 0), 0)), 5, 4, TRUE, "Drugs properties"))</f>
        <v>1.03</v>
      </c>
      <c r="AT594" s="98" cm="1">
        <f t="array" aca="1" ref="AT594" ca="1">INDIRECT(ADDRESS(CELL("row", INDEX('Drugs properties'!$A:$A, MATCH($D594, 'Drugs properties'!$A:$A, 0), 0)), 6, 4, TRUE, "Drugs properties"))</f>
        <v>4</v>
      </c>
      <c r="AU594" s="98" cm="1">
        <f t="array" aca="1" ref="AU594" ca="1">INDIRECT(ADDRESS(CELL("row", INDEX('Drugs properties'!$A:$A, MATCH($D594, 'Drugs properties'!$A:$A, 0), 0)), 7, 4, TRUE, "Drugs properties"))</f>
        <v>3</v>
      </c>
      <c r="AV594" s="98" cm="1">
        <f t="array" aca="1" ref="AV594" ca="1">INDIRECT(ADDRESS(CELL("row", INDEX('Drugs properties'!$A:$A, MATCH($D594, 'Drugs properties'!$A:$A, 0), 0)), 8, 4, TRUE, "Drugs properties"))</f>
        <v>6</v>
      </c>
      <c r="AW594" s="98" cm="1">
        <f t="array" aca="1" ref="AW594" ca="1">INDIRECT(ADDRESS(CELL("row", INDEX('Drugs properties'!$A:$A, MATCH($D594, 'Drugs properties'!$A:$A, 0), 0)), 9, 4, TRUE, "Drugs properties"))</f>
        <v>18</v>
      </c>
      <c r="AX594" s="105" cm="1">
        <f t="array" aca="1" ref="AX594" ca="1">INDIRECT(ADDRESS(CELL("row", INDEX('Drugs properties'!$A:$A, MATCH($D594, 'Drugs properties'!$A:$A, 0), 0)), 11, 4, TRUE, "Drugs properties"))</f>
        <v>4950</v>
      </c>
      <c r="AY594" s="102" cm="1">
        <f t="array" aca="1" ref="AY594" ca="1">INDIRECT(ADDRESS(CELL("row", INDEX('Drugs properties'!$A:$A, MATCH($D594, 'Drugs properties'!$A:$A, 0), 0)), 12, 4, TRUE, "Drugs properties"))</f>
        <v>2201</v>
      </c>
      <c r="AZ594" s="102" cm="1">
        <f t="array" aca="1" ref="AZ594" ca="1">INDIRECT(ADDRESS(CELL("row", INDEX('Drugs properties'!$A:$A, MATCH($D594, 'Drugs properties'!$A:$A, 0), 0)), 13, 4, TRUE, "Drugs properties"))</f>
        <v>357</v>
      </c>
      <c r="BA594" s="109" cm="1">
        <f t="array" aca="1" ref="BA594" ca="1">INDIRECT(ADDRESS(CELL("row", INDEX('Drugs properties'!$A:$A, MATCH($D594, 'Drugs properties'!$A:$A, 0), 0)), 14, 4, TRUE, "Drugs properties"))</f>
        <v>34</v>
      </c>
    </row>
    <row r="595" spans="1:53" s="1" customFormat="1" ht="45" x14ac:dyDescent="0.25">
      <c r="A595" s="15">
        <v>593</v>
      </c>
      <c r="B595" s="89" t="s">
        <v>2885</v>
      </c>
      <c r="C595" s="32">
        <v>6197982</v>
      </c>
      <c r="D595" s="34" t="s">
        <v>53</v>
      </c>
      <c r="E595" s="90">
        <v>160</v>
      </c>
      <c r="F595" s="90"/>
      <c r="G595" s="90"/>
      <c r="H595" s="90" t="s">
        <v>2888</v>
      </c>
      <c r="I595" s="90">
        <v>25</v>
      </c>
      <c r="J595" s="90"/>
      <c r="K595" s="90"/>
      <c r="L595" s="90"/>
      <c r="M595" s="35"/>
      <c r="N595" s="43">
        <v>65</v>
      </c>
      <c r="O595" s="91" t="s">
        <v>100</v>
      </c>
      <c r="P595" s="44" t="s">
        <v>2886</v>
      </c>
      <c r="Q595" s="49"/>
      <c r="R595" s="92"/>
      <c r="S595" s="92"/>
      <c r="T595" s="50"/>
      <c r="U595" s="55"/>
      <c r="V595" s="93"/>
      <c r="W595" s="56">
        <v>580</v>
      </c>
      <c r="X595" s="61"/>
      <c r="Y595" s="74"/>
      <c r="Z595" s="74"/>
      <c r="AA595" s="74"/>
      <c r="AB595" s="74"/>
      <c r="AC595" s="74"/>
      <c r="AD595" s="74"/>
      <c r="AE595" s="74"/>
      <c r="AF595" s="74"/>
      <c r="AG595" s="74"/>
      <c r="AH595" s="74"/>
      <c r="AI595" s="74"/>
      <c r="AJ595" s="62"/>
      <c r="AK595" s="67"/>
      <c r="AL595" s="94"/>
      <c r="AM595" s="94"/>
      <c r="AN595" s="68"/>
      <c r="AO595" s="101" t="s">
        <v>2904</v>
      </c>
      <c r="AP595" s="98" t="str" cm="1">
        <f t="array" aca="1" ref="AP595" ca="1">INDIRECT(ADDRESS(CELL("row", INDEX('Drugs properties'!$A:$A, MATCH($D595, 'Drugs properties'!$A:$A, 0), 0)), 2, 4, TRUE, "Drugs properties"))</f>
        <v>CC(C)NCC(C1=CC=C(C=C1)NS(=O)(=O)C)O</v>
      </c>
      <c r="AQ595" s="98" cm="1">
        <f t="array" aca="1" ref="AQ595" ca="1">INDIRECT(ADDRESS(CELL("row", INDEX('Drugs properties'!$A:$A, MATCH($D595, 'Drugs properties'!$A:$A, 0), 0)), 3, 4, TRUE, "Drugs properties"))</f>
        <v>272.36</v>
      </c>
      <c r="AR595" s="98" cm="1">
        <f t="array" aca="1" ref="AR595" ca="1">INDIRECT(ADDRESS(CELL("row", INDEX('Drugs properties'!$A:$A, MATCH($D595, 'Drugs properties'!$A:$A, 0), 0)), 4, 4, TRUE, "Drugs properties"))</f>
        <v>86.81</v>
      </c>
      <c r="AS595" s="98" cm="1">
        <f t="array" aca="1" ref="AS595" ca="1">INDIRECT(ADDRESS(CELL("row", INDEX('Drugs properties'!$A:$A, MATCH($D595, 'Drugs properties'!$A:$A, 0), 0)), 5, 4, TRUE, "Drugs properties"))</f>
        <v>1.03</v>
      </c>
      <c r="AT595" s="98" cm="1">
        <f t="array" aca="1" ref="AT595" ca="1">INDIRECT(ADDRESS(CELL("row", INDEX('Drugs properties'!$A:$A, MATCH($D595, 'Drugs properties'!$A:$A, 0), 0)), 6, 4, TRUE, "Drugs properties"))</f>
        <v>4</v>
      </c>
      <c r="AU595" s="98" cm="1">
        <f t="array" aca="1" ref="AU595" ca="1">INDIRECT(ADDRESS(CELL("row", INDEX('Drugs properties'!$A:$A, MATCH($D595, 'Drugs properties'!$A:$A, 0), 0)), 7, 4, TRUE, "Drugs properties"))</f>
        <v>3</v>
      </c>
      <c r="AV595" s="98" cm="1">
        <f t="array" aca="1" ref="AV595" ca="1">INDIRECT(ADDRESS(CELL("row", INDEX('Drugs properties'!$A:$A, MATCH($D595, 'Drugs properties'!$A:$A, 0), 0)), 8, 4, TRUE, "Drugs properties"))</f>
        <v>6</v>
      </c>
      <c r="AW595" s="98" cm="1">
        <f t="array" aca="1" ref="AW595" ca="1">INDIRECT(ADDRESS(CELL("row", INDEX('Drugs properties'!$A:$A, MATCH($D595, 'Drugs properties'!$A:$A, 0), 0)), 9, 4, TRUE, "Drugs properties"))</f>
        <v>18</v>
      </c>
      <c r="AX595" s="105" cm="1">
        <f t="array" aca="1" ref="AX595" ca="1">INDIRECT(ADDRESS(CELL("row", INDEX('Drugs properties'!$A:$A, MATCH($D595, 'Drugs properties'!$A:$A, 0), 0)), 11, 4, TRUE, "Drugs properties"))</f>
        <v>4950</v>
      </c>
      <c r="AY595" s="102" cm="1">
        <f t="array" aca="1" ref="AY595" ca="1">INDIRECT(ADDRESS(CELL("row", INDEX('Drugs properties'!$A:$A, MATCH($D595, 'Drugs properties'!$A:$A, 0), 0)), 12, 4, TRUE, "Drugs properties"))</f>
        <v>2201</v>
      </c>
      <c r="AZ595" s="102" cm="1">
        <f t="array" aca="1" ref="AZ595" ca="1">INDIRECT(ADDRESS(CELL("row", INDEX('Drugs properties'!$A:$A, MATCH($D595, 'Drugs properties'!$A:$A, 0), 0)), 13, 4, TRUE, "Drugs properties"))</f>
        <v>357</v>
      </c>
      <c r="BA595" s="109" cm="1">
        <f t="array" aca="1" ref="BA595" ca="1">INDIRECT(ADDRESS(CELL("row", INDEX('Drugs properties'!$A:$A, MATCH($D595, 'Drugs properties'!$A:$A, 0), 0)), 14, 4, TRUE, "Drugs properties"))</f>
        <v>34</v>
      </c>
    </row>
    <row r="596" spans="1:53" s="1" customFormat="1" ht="45" x14ac:dyDescent="0.25">
      <c r="A596" s="15">
        <v>594</v>
      </c>
      <c r="B596" s="89" t="s">
        <v>2885</v>
      </c>
      <c r="C596" s="32">
        <v>6197982</v>
      </c>
      <c r="D596" s="34" t="s">
        <v>53</v>
      </c>
      <c r="E596" s="90">
        <v>320</v>
      </c>
      <c r="F596" s="90"/>
      <c r="G596" s="90"/>
      <c r="H596" s="90" t="s">
        <v>2889</v>
      </c>
      <c r="I596" s="90" t="s">
        <v>2892</v>
      </c>
      <c r="J596" s="90"/>
      <c r="K596" s="90"/>
      <c r="L596" s="90"/>
      <c r="M596" s="35"/>
      <c r="N596" s="43">
        <v>31</v>
      </c>
      <c r="O596" s="91" t="s">
        <v>100</v>
      </c>
      <c r="P596" s="44" t="s">
        <v>2886</v>
      </c>
      <c r="Q596" s="49"/>
      <c r="R596" s="92"/>
      <c r="S596" s="92"/>
      <c r="T596" s="50"/>
      <c r="U596" s="55"/>
      <c r="V596" s="93"/>
      <c r="W596" s="56">
        <v>590</v>
      </c>
      <c r="X596" s="61"/>
      <c r="Y596" s="74"/>
      <c r="Z596" s="74"/>
      <c r="AA596" s="74"/>
      <c r="AB596" s="74"/>
      <c r="AC596" s="74"/>
      <c r="AD596" s="74"/>
      <c r="AE596" s="74"/>
      <c r="AF596" s="74"/>
      <c r="AG596" s="74"/>
      <c r="AH596" s="74"/>
      <c r="AI596" s="74"/>
      <c r="AJ596" s="62"/>
      <c r="AK596" s="67"/>
      <c r="AL596" s="94"/>
      <c r="AM596" s="94"/>
      <c r="AN596" s="68"/>
      <c r="AO596" s="101" t="s">
        <v>2906</v>
      </c>
      <c r="AP596" s="98" t="str" cm="1">
        <f t="array" aca="1" ref="AP596" ca="1">INDIRECT(ADDRESS(CELL("row", INDEX('Drugs properties'!$A:$A, MATCH($D596, 'Drugs properties'!$A:$A, 0), 0)), 2, 4, TRUE, "Drugs properties"))</f>
        <v>CC(C)NCC(C1=CC=C(C=C1)NS(=O)(=O)C)O</v>
      </c>
      <c r="AQ596" s="98" cm="1">
        <f t="array" aca="1" ref="AQ596" ca="1">INDIRECT(ADDRESS(CELL("row", INDEX('Drugs properties'!$A:$A, MATCH($D596, 'Drugs properties'!$A:$A, 0), 0)), 3, 4, TRUE, "Drugs properties"))</f>
        <v>272.36</v>
      </c>
      <c r="AR596" s="98" cm="1">
        <f t="array" aca="1" ref="AR596" ca="1">INDIRECT(ADDRESS(CELL("row", INDEX('Drugs properties'!$A:$A, MATCH($D596, 'Drugs properties'!$A:$A, 0), 0)), 4, 4, TRUE, "Drugs properties"))</f>
        <v>86.81</v>
      </c>
      <c r="AS596" s="98" cm="1">
        <f t="array" aca="1" ref="AS596" ca="1">INDIRECT(ADDRESS(CELL("row", INDEX('Drugs properties'!$A:$A, MATCH($D596, 'Drugs properties'!$A:$A, 0), 0)), 5, 4, TRUE, "Drugs properties"))</f>
        <v>1.03</v>
      </c>
      <c r="AT596" s="98" cm="1">
        <f t="array" aca="1" ref="AT596" ca="1">INDIRECT(ADDRESS(CELL("row", INDEX('Drugs properties'!$A:$A, MATCH($D596, 'Drugs properties'!$A:$A, 0), 0)), 6, 4, TRUE, "Drugs properties"))</f>
        <v>4</v>
      </c>
      <c r="AU596" s="98" cm="1">
        <f t="array" aca="1" ref="AU596" ca="1">INDIRECT(ADDRESS(CELL("row", INDEX('Drugs properties'!$A:$A, MATCH($D596, 'Drugs properties'!$A:$A, 0), 0)), 7, 4, TRUE, "Drugs properties"))</f>
        <v>3</v>
      </c>
      <c r="AV596" s="98" cm="1">
        <f t="array" aca="1" ref="AV596" ca="1">INDIRECT(ADDRESS(CELL("row", INDEX('Drugs properties'!$A:$A, MATCH($D596, 'Drugs properties'!$A:$A, 0), 0)), 8, 4, TRUE, "Drugs properties"))</f>
        <v>6</v>
      </c>
      <c r="AW596" s="98" cm="1">
        <f t="array" aca="1" ref="AW596" ca="1">INDIRECT(ADDRESS(CELL("row", INDEX('Drugs properties'!$A:$A, MATCH($D596, 'Drugs properties'!$A:$A, 0), 0)), 9, 4, TRUE, "Drugs properties"))</f>
        <v>18</v>
      </c>
      <c r="AX596" s="105" cm="1">
        <f t="array" aca="1" ref="AX596" ca="1">INDIRECT(ADDRESS(CELL("row", INDEX('Drugs properties'!$A:$A, MATCH($D596, 'Drugs properties'!$A:$A, 0), 0)), 11, 4, TRUE, "Drugs properties"))</f>
        <v>4950</v>
      </c>
      <c r="AY596" s="102" cm="1">
        <f t="array" aca="1" ref="AY596" ca="1">INDIRECT(ADDRESS(CELL("row", INDEX('Drugs properties'!$A:$A, MATCH($D596, 'Drugs properties'!$A:$A, 0), 0)), 12, 4, TRUE, "Drugs properties"))</f>
        <v>2201</v>
      </c>
      <c r="AZ596" s="102" cm="1">
        <f t="array" aca="1" ref="AZ596" ca="1">INDIRECT(ADDRESS(CELL("row", INDEX('Drugs properties'!$A:$A, MATCH($D596, 'Drugs properties'!$A:$A, 0), 0)), 13, 4, TRUE, "Drugs properties"))</f>
        <v>357</v>
      </c>
      <c r="BA596" s="109" cm="1">
        <f t="array" aca="1" ref="BA596" ca="1">INDIRECT(ADDRESS(CELL("row", INDEX('Drugs properties'!$A:$A, MATCH($D596, 'Drugs properties'!$A:$A, 0), 0)), 14, 4, TRUE, "Drugs properties"))</f>
        <v>34</v>
      </c>
    </row>
    <row r="597" spans="1:53" s="1" customFormat="1" ht="45" x14ac:dyDescent="0.25">
      <c r="A597" s="15">
        <v>595</v>
      </c>
      <c r="B597" s="89" t="s">
        <v>2885</v>
      </c>
      <c r="C597" s="32">
        <v>6197982</v>
      </c>
      <c r="D597" s="34" t="s">
        <v>53</v>
      </c>
      <c r="E597" s="90">
        <v>160</v>
      </c>
      <c r="F597" s="90"/>
      <c r="G597" s="90"/>
      <c r="H597" s="90" t="s">
        <v>2890</v>
      </c>
      <c r="I597" s="90" t="s">
        <v>2891</v>
      </c>
      <c r="J597" s="90"/>
      <c r="K597" s="90"/>
      <c r="L597" s="90"/>
      <c r="M597" s="35"/>
      <c r="N597" s="43">
        <v>70</v>
      </c>
      <c r="O597" s="91" t="s">
        <v>100</v>
      </c>
      <c r="P597" s="44" t="s">
        <v>2886</v>
      </c>
      <c r="Q597" s="49"/>
      <c r="R597" s="92"/>
      <c r="S597" s="92"/>
      <c r="T597" s="50"/>
      <c r="U597" s="55"/>
      <c r="V597" s="93"/>
      <c r="W597" s="56">
        <v>590</v>
      </c>
      <c r="X597" s="61"/>
      <c r="Y597" s="74"/>
      <c r="Z597" s="74"/>
      <c r="AA597" s="74"/>
      <c r="AB597" s="74"/>
      <c r="AC597" s="74"/>
      <c r="AD597" s="74"/>
      <c r="AE597" s="74"/>
      <c r="AF597" s="74"/>
      <c r="AG597" s="74"/>
      <c r="AH597" s="74"/>
      <c r="AI597" s="74"/>
      <c r="AJ597" s="62"/>
      <c r="AK597" s="67"/>
      <c r="AL597" s="94"/>
      <c r="AM597" s="94"/>
      <c r="AN597" s="68"/>
      <c r="AO597" s="101" t="s">
        <v>2907</v>
      </c>
      <c r="AP597" s="100" t="str" cm="1">
        <f t="array" aca="1" ref="AP597" ca="1">INDIRECT(ADDRESS(CELL("row", INDEX('Drugs properties'!$A:$A, MATCH($D597, 'Drugs properties'!$A:$A, 0), 0)), 2, 4, TRUE, "Drugs properties"))</f>
        <v>CC(C)NCC(C1=CC=C(C=C1)NS(=O)(=O)C)O</v>
      </c>
      <c r="AQ597" s="98" cm="1">
        <f t="array" aca="1" ref="AQ597" ca="1">INDIRECT(ADDRESS(CELL("row", INDEX('Drugs properties'!$A:$A, MATCH($D597, 'Drugs properties'!$A:$A, 0), 0)), 3, 4, TRUE, "Drugs properties"))</f>
        <v>272.36</v>
      </c>
      <c r="AR597" s="98" cm="1">
        <f t="array" aca="1" ref="AR597" ca="1">INDIRECT(ADDRESS(CELL("row", INDEX('Drugs properties'!$A:$A, MATCH($D597, 'Drugs properties'!$A:$A, 0), 0)), 4, 4, TRUE, "Drugs properties"))</f>
        <v>86.81</v>
      </c>
      <c r="AS597" s="98" cm="1">
        <f t="array" aca="1" ref="AS597" ca="1">INDIRECT(ADDRESS(CELL("row", INDEX('Drugs properties'!$A:$A, MATCH($D597, 'Drugs properties'!$A:$A, 0), 0)), 5, 4, TRUE, "Drugs properties"))</f>
        <v>1.03</v>
      </c>
      <c r="AT597" s="98" cm="1">
        <f t="array" aca="1" ref="AT597" ca="1">INDIRECT(ADDRESS(CELL("row", INDEX('Drugs properties'!$A:$A, MATCH($D597, 'Drugs properties'!$A:$A, 0), 0)), 6, 4, TRUE, "Drugs properties"))</f>
        <v>4</v>
      </c>
      <c r="AU597" s="98" cm="1">
        <f t="array" aca="1" ref="AU597" ca="1">INDIRECT(ADDRESS(CELL("row", INDEX('Drugs properties'!$A:$A, MATCH($D597, 'Drugs properties'!$A:$A, 0), 0)), 7, 4, TRUE, "Drugs properties"))</f>
        <v>3</v>
      </c>
      <c r="AV597" s="98" cm="1">
        <f t="array" aca="1" ref="AV597" ca="1">INDIRECT(ADDRESS(CELL("row", INDEX('Drugs properties'!$A:$A, MATCH($D597, 'Drugs properties'!$A:$A, 0), 0)), 8, 4, TRUE, "Drugs properties"))</f>
        <v>6</v>
      </c>
      <c r="AW597" s="98" cm="1">
        <f t="array" aca="1" ref="AW597" ca="1">INDIRECT(ADDRESS(CELL("row", INDEX('Drugs properties'!$A:$A, MATCH($D597, 'Drugs properties'!$A:$A, 0), 0)), 9, 4, TRUE, "Drugs properties"))</f>
        <v>18</v>
      </c>
      <c r="AX597" s="105" cm="1">
        <f t="array" aca="1" ref="AX597" ca="1">INDIRECT(ADDRESS(CELL("row", INDEX('Drugs properties'!$A:$A, MATCH($D597, 'Drugs properties'!$A:$A, 0), 0)), 11, 4, TRUE, "Drugs properties"))</f>
        <v>4950</v>
      </c>
      <c r="AY597" s="102" cm="1">
        <f t="array" aca="1" ref="AY597" ca="1">INDIRECT(ADDRESS(CELL("row", INDEX('Drugs properties'!$A:$A, MATCH($D597, 'Drugs properties'!$A:$A, 0), 0)), 12, 4, TRUE, "Drugs properties"))</f>
        <v>2201</v>
      </c>
      <c r="AZ597" s="102" cm="1">
        <f t="array" aca="1" ref="AZ597" ca="1">INDIRECT(ADDRESS(CELL("row", INDEX('Drugs properties'!$A:$A, MATCH($D597, 'Drugs properties'!$A:$A, 0), 0)), 13, 4, TRUE, "Drugs properties"))</f>
        <v>357</v>
      </c>
      <c r="BA597" s="109" cm="1">
        <f t="array" aca="1" ref="BA597" ca="1">INDIRECT(ADDRESS(CELL("row", INDEX('Drugs properties'!$A:$A, MATCH($D597, 'Drugs properties'!$A:$A, 0), 0)), 14, 4, TRUE, "Drugs properties"))</f>
        <v>34</v>
      </c>
    </row>
    <row r="598" spans="1:53" s="1" customFormat="1" ht="45" x14ac:dyDescent="0.25">
      <c r="A598" s="15">
        <v>596</v>
      </c>
      <c r="B598" s="89" t="s">
        <v>2885</v>
      </c>
      <c r="C598" s="32">
        <v>6197982</v>
      </c>
      <c r="D598" s="34" t="s">
        <v>53</v>
      </c>
      <c r="E598" s="90">
        <v>160</v>
      </c>
      <c r="F598" s="90"/>
      <c r="G598" s="90"/>
      <c r="H598" s="90" t="s">
        <v>2888</v>
      </c>
      <c r="I598" s="90">
        <v>25</v>
      </c>
      <c r="J598" s="90"/>
      <c r="K598" s="90"/>
      <c r="L598" s="90"/>
      <c r="M598" s="35"/>
      <c r="N598" s="43">
        <v>34</v>
      </c>
      <c r="O598" s="91" t="s">
        <v>100</v>
      </c>
      <c r="P598" s="44" t="s">
        <v>2886</v>
      </c>
      <c r="Q598" s="49"/>
      <c r="R598" s="92"/>
      <c r="S598" s="92"/>
      <c r="T598" s="50"/>
      <c r="U598" s="55"/>
      <c r="V598" s="93"/>
      <c r="W598" s="56">
        <v>600</v>
      </c>
      <c r="X598" s="61"/>
      <c r="Y598" s="74"/>
      <c r="Z598" s="74"/>
      <c r="AA598" s="74"/>
      <c r="AB598" s="74"/>
      <c r="AC598" s="74"/>
      <c r="AD598" s="74"/>
      <c r="AE598" s="74"/>
      <c r="AF598" s="74"/>
      <c r="AG598" s="74"/>
      <c r="AH598" s="74"/>
      <c r="AI598" s="74"/>
      <c r="AJ598" s="62"/>
      <c r="AK598" s="67"/>
      <c r="AL598" s="94"/>
      <c r="AM598" s="94"/>
      <c r="AN598" s="68"/>
      <c r="AO598" s="101" t="s">
        <v>2903</v>
      </c>
      <c r="AP598" s="98" t="str" cm="1">
        <f t="array" aca="1" ref="AP598" ca="1">INDIRECT(ADDRESS(CELL("row", INDEX('Drugs properties'!$A:$A, MATCH($D598, 'Drugs properties'!$A:$A, 0), 0)), 2, 4, TRUE, "Drugs properties"))</f>
        <v>CC(C)NCC(C1=CC=C(C=C1)NS(=O)(=O)C)O</v>
      </c>
      <c r="AQ598" s="98" cm="1">
        <f t="array" aca="1" ref="AQ598" ca="1">INDIRECT(ADDRESS(CELL("row", INDEX('Drugs properties'!$A:$A, MATCH($D598, 'Drugs properties'!$A:$A, 0), 0)), 3, 4, TRUE, "Drugs properties"))</f>
        <v>272.36</v>
      </c>
      <c r="AR598" s="98" cm="1">
        <f t="array" aca="1" ref="AR598" ca="1">INDIRECT(ADDRESS(CELL("row", INDEX('Drugs properties'!$A:$A, MATCH($D598, 'Drugs properties'!$A:$A, 0), 0)), 4, 4, TRUE, "Drugs properties"))</f>
        <v>86.81</v>
      </c>
      <c r="AS598" s="98" cm="1">
        <f t="array" aca="1" ref="AS598" ca="1">INDIRECT(ADDRESS(CELL("row", INDEX('Drugs properties'!$A:$A, MATCH($D598, 'Drugs properties'!$A:$A, 0), 0)), 5, 4, TRUE, "Drugs properties"))</f>
        <v>1.03</v>
      </c>
      <c r="AT598" s="98" cm="1">
        <f t="array" aca="1" ref="AT598" ca="1">INDIRECT(ADDRESS(CELL("row", INDEX('Drugs properties'!$A:$A, MATCH($D598, 'Drugs properties'!$A:$A, 0), 0)), 6, 4, TRUE, "Drugs properties"))</f>
        <v>4</v>
      </c>
      <c r="AU598" s="98" cm="1">
        <f t="array" aca="1" ref="AU598" ca="1">INDIRECT(ADDRESS(CELL("row", INDEX('Drugs properties'!$A:$A, MATCH($D598, 'Drugs properties'!$A:$A, 0), 0)), 7, 4, TRUE, "Drugs properties"))</f>
        <v>3</v>
      </c>
      <c r="AV598" s="98" cm="1">
        <f t="array" aca="1" ref="AV598" ca="1">INDIRECT(ADDRESS(CELL("row", INDEX('Drugs properties'!$A:$A, MATCH($D598, 'Drugs properties'!$A:$A, 0), 0)), 8, 4, TRUE, "Drugs properties"))</f>
        <v>6</v>
      </c>
      <c r="AW598" s="98" cm="1">
        <f t="array" aca="1" ref="AW598" ca="1">INDIRECT(ADDRESS(CELL("row", INDEX('Drugs properties'!$A:$A, MATCH($D598, 'Drugs properties'!$A:$A, 0), 0)), 9, 4, TRUE, "Drugs properties"))</f>
        <v>18</v>
      </c>
      <c r="AX598" s="105" cm="1">
        <f t="array" aca="1" ref="AX598" ca="1">INDIRECT(ADDRESS(CELL("row", INDEX('Drugs properties'!$A:$A, MATCH($D598, 'Drugs properties'!$A:$A, 0), 0)), 11, 4, TRUE, "Drugs properties"))</f>
        <v>4950</v>
      </c>
      <c r="AY598" s="102" cm="1">
        <f t="array" aca="1" ref="AY598" ca="1">INDIRECT(ADDRESS(CELL("row", INDEX('Drugs properties'!$A:$A, MATCH($D598, 'Drugs properties'!$A:$A, 0), 0)), 12, 4, TRUE, "Drugs properties"))</f>
        <v>2201</v>
      </c>
      <c r="AZ598" s="102" cm="1">
        <f t="array" aca="1" ref="AZ598" ca="1">INDIRECT(ADDRESS(CELL("row", INDEX('Drugs properties'!$A:$A, MATCH($D598, 'Drugs properties'!$A:$A, 0), 0)), 13, 4, TRUE, "Drugs properties"))</f>
        <v>357</v>
      </c>
      <c r="BA598" s="109" cm="1">
        <f t="array" aca="1" ref="BA598" ca="1">INDIRECT(ADDRESS(CELL("row", INDEX('Drugs properties'!$A:$A, MATCH($D598, 'Drugs properties'!$A:$A, 0), 0)), 14, 4, TRUE, "Drugs properties"))</f>
        <v>34</v>
      </c>
    </row>
    <row r="599" spans="1:53" s="1" customFormat="1" ht="75" x14ac:dyDescent="0.25">
      <c r="A599" s="15">
        <v>597</v>
      </c>
      <c r="B599" s="89" t="s">
        <v>2885</v>
      </c>
      <c r="C599" s="32">
        <v>6197982</v>
      </c>
      <c r="D599" s="34" t="s">
        <v>53</v>
      </c>
      <c r="E599" s="90">
        <v>320</v>
      </c>
      <c r="F599" s="90"/>
      <c r="G599" s="90"/>
      <c r="H599" s="90" t="s">
        <v>2894</v>
      </c>
      <c r="I599" s="90" t="s">
        <v>2893</v>
      </c>
      <c r="J599" s="90"/>
      <c r="K599" s="90"/>
      <c r="L599" s="90"/>
      <c r="M599" s="35"/>
      <c r="N599" s="43">
        <v>67</v>
      </c>
      <c r="O599" s="91" t="s">
        <v>100</v>
      </c>
      <c r="P599" s="44" t="s">
        <v>2886</v>
      </c>
      <c r="Q599" s="49"/>
      <c r="R599" s="92"/>
      <c r="S599" s="92"/>
      <c r="T599" s="50"/>
      <c r="U599" s="55"/>
      <c r="V599" s="93"/>
      <c r="W599" s="56">
        <v>580</v>
      </c>
      <c r="X599" s="61"/>
      <c r="Y599" s="74"/>
      <c r="Z599" s="74"/>
      <c r="AA599" s="74"/>
      <c r="AB599" s="74"/>
      <c r="AC599" s="74"/>
      <c r="AD599" s="74"/>
      <c r="AE599" s="74"/>
      <c r="AF599" s="74"/>
      <c r="AG599" s="74"/>
      <c r="AH599" s="74"/>
      <c r="AI599" s="74"/>
      <c r="AJ599" s="62"/>
      <c r="AK599" s="67"/>
      <c r="AL599" s="94"/>
      <c r="AM599" s="94"/>
      <c r="AN599" s="68"/>
      <c r="AO599" s="101" t="s">
        <v>2858</v>
      </c>
      <c r="AP599" s="100" t="str" cm="1">
        <f t="array" aca="1" ref="AP599" ca="1">INDIRECT(ADDRESS(CELL("row", INDEX('Drugs properties'!$A:$A, MATCH($D599, 'Drugs properties'!$A:$A, 0), 0)), 2, 4, TRUE, "Drugs properties"))</f>
        <v>CC(C)NCC(C1=CC=C(C=C1)NS(=O)(=O)C)O</v>
      </c>
      <c r="AQ599" s="98" cm="1">
        <f t="array" aca="1" ref="AQ599" ca="1">INDIRECT(ADDRESS(CELL("row", INDEX('Drugs properties'!$A:$A, MATCH($D599, 'Drugs properties'!$A:$A, 0), 0)), 3, 4, TRUE, "Drugs properties"))</f>
        <v>272.36</v>
      </c>
      <c r="AR599" s="98" cm="1">
        <f t="array" aca="1" ref="AR599" ca="1">INDIRECT(ADDRESS(CELL("row", INDEX('Drugs properties'!$A:$A, MATCH($D599, 'Drugs properties'!$A:$A, 0), 0)), 4, 4, TRUE, "Drugs properties"))</f>
        <v>86.81</v>
      </c>
      <c r="AS599" s="98" cm="1">
        <f t="array" aca="1" ref="AS599" ca="1">INDIRECT(ADDRESS(CELL("row", INDEX('Drugs properties'!$A:$A, MATCH($D599, 'Drugs properties'!$A:$A, 0), 0)), 5, 4, TRUE, "Drugs properties"))</f>
        <v>1.03</v>
      </c>
      <c r="AT599" s="98" cm="1">
        <f t="array" aca="1" ref="AT599" ca="1">INDIRECT(ADDRESS(CELL("row", INDEX('Drugs properties'!$A:$A, MATCH($D599, 'Drugs properties'!$A:$A, 0), 0)), 6, 4, TRUE, "Drugs properties"))</f>
        <v>4</v>
      </c>
      <c r="AU599" s="98" cm="1">
        <f t="array" aca="1" ref="AU599" ca="1">INDIRECT(ADDRESS(CELL("row", INDEX('Drugs properties'!$A:$A, MATCH($D599, 'Drugs properties'!$A:$A, 0), 0)), 7, 4, TRUE, "Drugs properties"))</f>
        <v>3</v>
      </c>
      <c r="AV599" s="98" cm="1">
        <f t="array" aca="1" ref="AV599" ca="1">INDIRECT(ADDRESS(CELL("row", INDEX('Drugs properties'!$A:$A, MATCH($D599, 'Drugs properties'!$A:$A, 0), 0)), 8, 4, TRUE, "Drugs properties"))</f>
        <v>6</v>
      </c>
      <c r="AW599" s="98" cm="1">
        <f t="array" aca="1" ref="AW599" ca="1">INDIRECT(ADDRESS(CELL("row", INDEX('Drugs properties'!$A:$A, MATCH($D599, 'Drugs properties'!$A:$A, 0), 0)), 9, 4, TRUE, "Drugs properties"))</f>
        <v>18</v>
      </c>
      <c r="AX599" s="105" cm="1">
        <f t="array" aca="1" ref="AX599" ca="1">INDIRECT(ADDRESS(CELL("row", INDEX('Drugs properties'!$A:$A, MATCH($D599, 'Drugs properties'!$A:$A, 0), 0)), 11, 4, TRUE, "Drugs properties"))</f>
        <v>4950</v>
      </c>
      <c r="AY599" s="102" cm="1">
        <f t="array" aca="1" ref="AY599" ca="1">INDIRECT(ADDRESS(CELL("row", INDEX('Drugs properties'!$A:$A, MATCH($D599, 'Drugs properties'!$A:$A, 0), 0)), 12, 4, TRUE, "Drugs properties"))</f>
        <v>2201</v>
      </c>
      <c r="AZ599" s="102" cm="1">
        <f t="array" aca="1" ref="AZ599" ca="1">INDIRECT(ADDRESS(CELL("row", INDEX('Drugs properties'!$A:$A, MATCH($D599, 'Drugs properties'!$A:$A, 0), 0)), 13, 4, TRUE, "Drugs properties"))</f>
        <v>357</v>
      </c>
      <c r="BA599" s="109" cm="1">
        <f t="array" aca="1" ref="BA599" ca="1">INDIRECT(ADDRESS(CELL("row", INDEX('Drugs properties'!$A:$A, MATCH($D599, 'Drugs properties'!$A:$A, 0), 0)), 14, 4, TRUE, "Drugs properties"))</f>
        <v>34</v>
      </c>
    </row>
    <row r="600" spans="1:53" s="1" customFormat="1" ht="60" x14ac:dyDescent="0.25">
      <c r="A600" s="15">
        <v>598</v>
      </c>
      <c r="B600" s="89" t="s">
        <v>2885</v>
      </c>
      <c r="C600" s="32">
        <v>6197982</v>
      </c>
      <c r="D600" s="34" t="s">
        <v>53</v>
      </c>
      <c r="E600" s="90">
        <v>480</v>
      </c>
      <c r="F600" s="90"/>
      <c r="G600" s="90"/>
      <c r="H600" s="90" t="s">
        <v>2895</v>
      </c>
      <c r="I600" s="90" t="s">
        <v>2896</v>
      </c>
      <c r="J600" s="90"/>
      <c r="K600" s="90"/>
      <c r="L600" s="90"/>
      <c r="M600" s="35"/>
      <c r="N600" s="43">
        <v>75</v>
      </c>
      <c r="O600" s="91" t="s">
        <v>100</v>
      </c>
      <c r="P600" s="44" t="s">
        <v>2887</v>
      </c>
      <c r="Q600" s="49"/>
      <c r="R600" s="92"/>
      <c r="S600" s="92"/>
      <c r="T600" s="50"/>
      <c r="U600" s="55"/>
      <c r="V600" s="93"/>
      <c r="W600" s="56">
        <v>640</v>
      </c>
      <c r="X600" s="61"/>
      <c r="Y600" s="74"/>
      <c r="Z600" s="74"/>
      <c r="AA600" s="74"/>
      <c r="AB600" s="74"/>
      <c r="AC600" s="74"/>
      <c r="AD600" s="74"/>
      <c r="AE600" s="74"/>
      <c r="AF600" s="74"/>
      <c r="AG600" s="74"/>
      <c r="AH600" s="74"/>
      <c r="AI600" s="74"/>
      <c r="AJ600" s="62"/>
      <c r="AK600" s="67"/>
      <c r="AL600" s="94"/>
      <c r="AM600" s="94"/>
      <c r="AN600" s="68"/>
      <c r="AO600" s="101" t="s">
        <v>2908</v>
      </c>
      <c r="AP600" s="98" t="str" cm="1">
        <f t="array" aca="1" ref="AP600" ca="1">INDIRECT(ADDRESS(CELL("row", INDEX('Drugs properties'!$A:$A, MATCH($D600, 'Drugs properties'!$A:$A, 0), 0)), 2, 4, TRUE, "Drugs properties"))</f>
        <v>CC(C)NCC(C1=CC=C(C=C1)NS(=O)(=O)C)O</v>
      </c>
      <c r="AQ600" s="98" cm="1">
        <f t="array" aca="1" ref="AQ600" ca="1">INDIRECT(ADDRESS(CELL("row", INDEX('Drugs properties'!$A:$A, MATCH($D600, 'Drugs properties'!$A:$A, 0), 0)), 3, 4, TRUE, "Drugs properties"))</f>
        <v>272.36</v>
      </c>
      <c r="AR600" s="98" cm="1">
        <f t="array" aca="1" ref="AR600" ca="1">INDIRECT(ADDRESS(CELL("row", INDEX('Drugs properties'!$A:$A, MATCH($D600, 'Drugs properties'!$A:$A, 0), 0)), 4, 4, TRUE, "Drugs properties"))</f>
        <v>86.81</v>
      </c>
      <c r="AS600" s="98" cm="1">
        <f t="array" aca="1" ref="AS600" ca="1">INDIRECT(ADDRESS(CELL("row", INDEX('Drugs properties'!$A:$A, MATCH($D600, 'Drugs properties'!$A:$A, 0), 0)), 5, 4, TRUE, "Drugs properties"))</f>
        <v>1.03</v>
      </c>
      <c r="AT600" s="98" cm="1">
        <f t="array" aca="1" ref="AT600" ca="1">INDIRECT(ADDRESS(CELL("row", INDEX('Drugs properties'!$A:$A, MATCH($D600, 'Drugs properties'!$A:$A, 0), 0)), 6, 4, TRUE, "Drugs properties"))</f>
        <v>4</v>
      </c>
      <c r="AU600" s="98" cm="1">
        <f t="array" aca="1" ref="AU600" ca="1">INDIRECT(ADDRESS(CELL("row", INDEX('Drugs properties'!$A:$A, MATCH($D600, 'Drugs properties'!$A:$A, 0), 0)), 7, 4, TRUE, "Drugs properties"))</f>
        <v>3</v>
      </c>
      <c r="AV600" s="98" cm="1">
        <f t="array" aca="1" ref="AV600" ca="1">INDIRECT(ADDRESS(CELL("row", INDEX('Drugs properties'!$A:$A, MATCH($D600, 'Drugs properties'!$A:$A, 0), 0)), 8, 4, TRUE, "Drugs properties"))</f>
        <v>6</v>
      </c>
      <c r="AW600" s="98" cm="1">
        <f t="array" aca="1" ref="AW600" ca="1">INDIRECT(ADDRESS(CELL("row", INDEX('Drugs properties'!$A:$A, MATCH($D600, 'Drugs properties'!$A:$A, 0), 0)), 9, 4, TRUE, "Drugs properties"))</f>
        <v>18</v>
      </c>
      <c r="AX600" s="105" cm="1">
        <f t="array" aca="1" ref="AX600" ca="1">INDIRECT(ADDRESS(CELL("row", INDEX('Drugs properties'!$A:$A, MATCH($D600, 'Drugs properties'!$A:$A, 0), 0)), 11, 4, TRUE, "Drugs properties"))</f>
        <v>4950</v>
      </c>
      <c r="AY600" s="102" cm="1">
        <f t="array" aca="1" ref="AY600" ca="1">INDIRECT(ADDRESS(CELL("row", INDEX('Drugs properties'!$A:$A, MATCH($D600, 'Drugs properties'!$A:$A, 0), 0)), 12, 4, TRUE, "Drugs properties"))</f>
        <v>2201</v>
      </c>
      <c r="AZ600" s="102" cm="1">
        <f t="array" aca="1" ref="AZ600" ca="1">INDIRECT(ADDRESS(CELL("row", INDEX('Drugs properties'!$A:$A, MATCH($D600, 'Drugs properties'!$A:$A, 0), 0)), 13, 4, TRUE, "Drugs properties"))</f>
        <v>357</v>
      </c>
      <c r="BA600" s="109" cm="1">
        <f t="array" aca="1" ref="BA600" ca="1">INDIRECT(ADDRESS(CELL("row", INDEX('Drugs properties'!$A:$A, MATCH($D600, 'Drugs properties'!$A:$A, 0), 0)), 14, 4, TRUE, "Drugs properties"))</f>
        <v>34</v>
      </c>
    </row>
    <row r="601" spans="1:53" s="1" customFormat="1" ht="45" x14ac:dyDescent="0.25">
      <c r="A601" s="15">
        <v>599</v>
      </c>
      <c r="B601" s="89" t="s">
        <v>2885</v>
      </c>
      <c r="C601" s="32">
        <v>6197982</v>
      </c>
      <c r="D601" s="34" t="s">
        <v>53</v>
      </c>
      <c r="E601" s="90">
        <v>320</v>
      </c>
      <c r="F601" s="90"/>
      <c r="G601" s="90"/>
      <c r="H601" s="90" t="s">
        <v>2897</v>
      </c>
      <c r="I601" s="90" t="s">
        <v>2898</v>
      </c>
      <c r="J601" s="90"/>
      <c r="K601" s="90"/>
      <c r="L601" s="90"/>
      <c r="M601" s="35"/>
      <c r="N601" s="43">
        <v>38</v>
      </c>
      <c r="O601" s="91" t="s">
        <v>100</v>
      </c>
      <c r="P601" s="44" t="s">
        <v>2886</v>
      </c>
      <c r="Q601" s="49"/>
      <c r="R601" s="92"/>
      <c r="S601" s="92"/>
      <c r="T601" s="50"/>
      <c r="U601" s="55"/>
      <c r="V601" s="93"/>
      <c r="W601" s="56">
        <v>620</v>
      </c>
      <c r="X601" s="61"/>
      <c r="Y601" s="74"/>
      <c r="Z601" s="74"/>
      <c r="AA601" s="74"/>
      <c r="AB601" s="74"/>
      <c r="AC601" s="74"/>
      <c r="AD601" s="74"/>
      <c r="AE601" s="74"/>
      <c r="AF601" s="74"/>
      <c r="AG601" s="74"/>
      <c r="AH601" s="74"/>
      <c r="AI601" s="74"/>
      <c r="AJ601" s="62"/>
      <c r="AK601" s="67"/>
      <c r="AL601" s="94"/>
      <c r="AM601" s="94"/>
      <c r="AN601" s="68"/>
      <c r="AO601" s="101" t="s">
        <v>2909</v>
      </c>
      <c r="AP601" s="98" t="str" cm="1">
        <f t="array" aca="1" ref="AP601" ca="1">INDIRECT(ADDRESS(CELL("row", INDEX('Drugs properties'!$A:$A, MATCH($D601, 'Drugs properties'!$A:$A, 0), 0)), 2, 4, TRUE, "Drugs properties"))</f>
        <v>CC(C)NCC(C1=CC=C(C=C1)NS(=O)(=O)C)O</v>
      </c>
      <c r="AQ601" s="98" cm="1">
        <f t="array" aca="1" ref="AQ601" ca="1">INDIRECT(ADDRESS(CELL("row", INDEX('Drugs properties'!$A:$A, MATCH($D601, 'Drugs properties'!$A:$A, 0), 0)), 3, 4, TRUE, "Drugs properties"))</f>
        <v>272.36</v>
      </c>
      <c r="AR601" s="98" cm="1">
        <f t="array" aca="1" ref="AR601" ca="1">INDIRECT(ADDRESS(CELL("row", INDEX('Drugs properties'!$A:$A, MATCH($D601, 'Drugs properties'!$A:$A, 0), 0)), 4, 4, TRUE, "Drugs properties"))</f>
        <v>86.81</v>
      </c>
      <c r="AS601" s="98" cm="1">
        <f t="array" aca="1" ref="AS601" ca="1">INDIRECT(ADDRESS(CELL("row", INDEX('Drugs properties'!$A:$A, MATCH($D601, 'Drugs properties'!$A:$A, 0), 0)), 5, 4, TRUE, "Drugs properties"))</f>
        <v>1.03</v>
      </c>
      <c r="AT601" s="98" cm="1">
        <f t="array" aca="1" ref="AT601" ca="1">INDIRECT(ADDRESS(CELL("row", INDEX('Drugs properties'!$A:$A, MATCH($D601, 'Drugs properties'!$A:$A, 0), 0)), 6, 4, TRUE, "Drugs properties"))</f>
        <v>4</v>
      </c>
      <c r="AU601" s="98" cm="1">
        <f t="array" aca="1" ref="AU601" ca="1">INDIRECT(ADDRESS(CELL("row", INDEX('Drugs properties'!$A:$A, MATCH($D601, 'Drugs properties'!$A:$A, 0), 0)), 7, 4, TRUE, "Drugs properties"))</f>
        <v>3</v>
      </c>
      <c r="AV601" s="98" cm="1">
        <f t="array" aca="1" ref="AV601" ca="1">INDIRECT(ADDRESS(CELL("row", INDEX('Drugs properties'!$A:$A, MATCH($D601, 'Drugs properties'!$A:$A, 0), 0)), 8, 4, TRUE, "Drugs properties"))</f>
        <v>6</v>
      </c>
      <c r="AW601" s="98" cm="1">
        <f t="array" aca="1" ref="AW601" ca="1">INDIRECT(ADDRESS(CELL("row", INDEX('Drugs properties'!$A:$A, MATCH($D601, 'Drugs properties'!$A:$A, 0), 0)), 9, 4, TRUE, "Drugs properties"))</f>
        <v>18</v>
      </c>
      <c r="AX601" s="105" cm="1">
        <f t="array" aca="1" ref="AX601" ca="1">INDIRECT(ADDRESS(CELL("row", INDEX('Drugs properties'!$A:$A, MATCH($D601, 'Drugs properties'!$A:$A, 0), 0)), 11, 4, TRUE, "Drugs properties"))</f>
        <v>4950</v>
      </c>
      <c r="AY601" s="102" cm="1">
        <f t="array" aca="1" ref="AY601" ca="1">INDIRECT(ADDRESS(CELL("row", INDEX('Drugs properties'!$A:$A, MATCH($D601, 'Drugs properties'!$A:$A, 0), 0)), 12, 4, TRUE, "Drugs properties"))</f>
        <v>2201</v>
      </c>
      <c r="AZ601" s="102" cm="1">
        <f t="array" aca="1" ref="AZ601" ca="1">INDIRECT(ADDRESS(CELL("row", INDEX('Drugs properties'!$A:$A, MATCH($D601, 'Drugs properties'!$A:$A, 0), 0)), 13, 4, TRUE, "Drugs properties"))</f>
        <v>357</v>
      </c>
      <c r="BA601" s="109" cm="1">
        <f t="array" aca="1" ref="BA601" ca="1">INDIRECT(ADDRESS(CELL("row", INDEX('Drugs properties'!$A:$A, MATCH($D601, 'Drugs properties'!$A:$A, 0), 0)), 14, 4, TRUE, "Drugs properties"))</f>
        <v>34</v>
      </c>
    </row>
    <row r="602" spans="1:53" s="1" customFormat="1" ht="45" x14ac:dyDescent="0.25">
      <c r="A602" s="15">
        <v>600</v>
      </c>
      <c r="B602" s="89" t="s">
        <v>2885</v>
      </c>
      <c r="C602" s="32">
        <v>6197982</v>
      </c>
      <c r="D602" s="34" t="s">
        <v>53</v>
      </c>
      <c r="E602" s="90">
        <v>320</v>
      </c>
      <c r="F602" s="90"/>
      <c r="G602" s="90"/>
      <c r="H602" s="90" t="s">
        <v>2899</v>
      </c>
      <c r="I602" s="90" t="s">
        <v>2900</v>
      </c>
      <c r="J602" s="90"/>
      <c r="K602" s="90"/>
      <c r="L602" s="90"/>
      <c r="M602" s="35"/>
      <c r="N602" s="43">
        <v>65</v>
      </c>
      <c r="O602" s="91" t="s">
        <v>100</v>
      </c>
      <c r="P602" s="44" t="s">
        <v>2886</v>
      </c>
      <c r="Q602" s="49"/>
      <c r="R602" s="92"/>
      <c r="S602" s="92"/>
      <c r="T602" s="50"/>
      <c r="U602" s="55"/>
      <c r="V602" s="93"/>
      <c r="W602" s="56">
        <v>600</v>
      </c>
      <c r="X602" s="61"/>
      <c r="Y602" s="74"/>
      <c r="Z602" s="74"/>
      <c r="AA602" s="74"/>
      <c r="AB602" s="74"/>
      <c r="AC602" s="74"/>
      <c r="AD602" s="74"/>
      <c r="AE602" s="74"/>
      <c r="AF602" s="74"/>
      <c r="AG602" s="74"/>
      <c r="AH602" s="74"/>
      <c r="AI602" s="74"/>
      <c r="AJ602" s="62"/>
      <c r="AK602" s="67"/>
      <c r="AL602" s="94"/>
      <c r="AM602" s="94"/>
      <c r="AN602" s="68"/>
      <c r="AO602" s="101" t="s">
        <v>2868</v>
      </c>
      <c r="AP602" s="98" t="str" cm="1">
        <f t="array" aca="1" ref="AP602" ca="1">INDIRECT(ADDRESS(CELL("row", INDEX('Drugs properties'!$A:$A, MATCH($D602, 'Drugs properties'!$A:$A, 0), 0)), 2, 4, TRUE, "Drugs properties"))</f>
        <v>CC(C)NCC(C1=CC=C(C=C1)NS(=O)(=O)C)O</v>
      </c>
      <c r="AQ602" s="98" cm="1">
        <f t="array" aca="1" ref="AQ602" ca="1">INDIRECT(ADDRESS(CELL("row", INDEX('Drugs properties'!$A:$A, MATCH($D602, 'Drugs properties'!$A:$A, 0), 0)), 3, 4, TRUE, "Drugs properties"))</f>
        <v>272.36</v>
      </c>
      <c r="AR602" s="98" cm="1">
        <f t="array" aca="1" ref="AR602" ca="1">INDIRECT(ADDRESS(CELL("row", INDEX('Drugs properties'!$A:$A, MATCH($D602, 'Drugs properties'!$A:$A, 0), 0)), 4, 4, TRUE, "Drugs properties"))</f>
        <v>86.81</v>
      </c>
      <c r="AS602" s="98" cm="1">
        <f t="array" aca="1" ref="AS602" ca="1">INDIRECT(ADDRESS(CELL("row", INDEX('Drugs properties'!$A:$A, MATCH($D602, 'Drugs properties'!$A:$A, 0), 0)), 5, 4, TRUE, "Drugs properties"))</f>
        <v>1.03</v>
      </c>
      <c r="AT602" s="98" cm="1">
        <f t="array" aca="1" ref="AT602" ca="1">INDIRECT(ADDRESS(CELL("row", INDEX('Drugs properties'!$A:$A, MATCH($D602, 'Drugs properties'!$A:$A, 0), 0)), 6, 4, TRUE, "Drugs properties"))</f>
        <v>4</v>
      </c>
      <c r="AU602" s="98" cm="1">
        <f t="array" aca="1" ref="AU602" ca="1">INDIRECT(ADDRESS(CELL("row", INDEX('Drugs properties'!$A:$A, MATCH($D602, 'Drugs properties'!$A:$A, 0), 0)), 7, 4, TRUE, "Drugs properties"))</f>
        <v>3</v>
      </c>
      <c r="AV602" s="98" cm="1">
        <f t="array" aca="1" ref="AV602" ca="1">INDIRECT(ADDRESS(CELL("row", INDEX('Drugs properties'!$A:$A, MATCH($D602, 'Drugs properties'!$A:$A, 0), 0)), 8, 4, TRUE, "Drugs properties"))</f>
        <v>6</v>
      </c>
      <c r="AW602" s="98" cm="1">
        <f t="array" aca="1" ref="AW602" ca="1">INDIRECT(ADDRESS(CELL("row", INDEX('Drugs properties'!$A:$A, MATCH($D602, 'Drugs properties'!$A:$A, 0), 0)), 9, 4, TRUE, "Drugs properties"))</f>
        <v>18</v>
      </c>
      <c r="AX602" s="105" cm="1">
        <f t="array" aca="1" ref="AX602" ca="1">INDIRECT(ADDRESS(CELL("row", INDEX('Drugs properties'!$A:$A, MATCH($D602, 'Drugs properties'!$A:$A, 0), 0)), 11, 4, TRUE, "Drugs properties"))</f>
        <v>4950</v>
      </c>
      <c r="AY602" s="102" cm="1">
        <f t="array" aca="1" ref="AY602" ca="1">INDIRECT(ADDRESS(CELL("row", INDEX('Drugs properties'!$A:$A, MATCH($D602, 'Drugs properties'!$A:$A, 0), 0)), 12, 4, TRUE, "Drugs properties"))</f>
        <v>2201</v>
      </c>
      <c r="AZ602" s="102" cm="1">
        <f t="array" aca="1" ref="AZ602" ca="1">INDIRECT(ADDRESS(CELL("row", INDEX('Drugs properties'!$A:$A, MATCH($D602, 'Drugs properties'!$A:$A, 0), 0)), 13, 4, TRUE, "Drugs properties"))</f>
        <v>357</v>
      </c>
      <c r="BA602" s="109" cm="1">
        <f t="array" aca="1" ref="BA602" ca="1">INDIRECT(ADDRESS(CELL("row", INDEX('Drugs properties'!$A:$A, MATCH($D602, 'Drugs properties'!$A:$A, 0), 0)), 14, 4, TRUE, "Drugs properties"))</f>
        <v>34</v>
      </c>
    </row>
    <row r="603" spans="1:53" s="1" customFormat="1" ht="45" x14ac:dyDescent="0.25">
      <c r="A603" s="15">
        <v>601</v>
      </c>
      <c r="B603" s="89" t="s">
        <v>2885</v>
      </c>
      <c r="C603" s="32">
        <v>6197982</v>
      </c>
      <c r="D603" s="34" t="s">
        <v>53</v>
      </c>
      <c r="E603" s="90">
        <v>80</v>
      </c>
      <c r="F603" s="90"/>
      <c r="G603" s="90"/>
      <c r="H603" s="90" t="s">
        <v>2901</v>
      </c>
      <c r="I603" s="90" t="s">
        <v>3401</v>
      </c>
      <c r="J603" s="90" t="s">
        <v>2902</v>
      </c>
      <c r="K603" s="90"/>
      <c r="L603" s="90"/>
      <c r="M603" s="35"/>
      <c r="N603" s="43">
        <v>75</v>
      </c>
      <c r="O603" s="91" t="s">
        <v>100</v>
      </c>
      <c r="P603" s="44" t="s">
        <v>2886</v>
      </c>
      <c r="Q603" s="49"/>
      <c r="R603" s="92"/>
      <c r="S603" s="92"/>
      <c r="T603" s="50"/>
      <c r="U603" s="55"/>
      <c r="V603" s="93"/>
      <c r="W603" s="56">
        <v>600</v>
      </c>
      <c r="X603" s="61"/>
      <c r="Y603" s="74"/>
      <c r="Z603" s="74"/>
      <c r="AA603" s="74"/>
      <c r="AB603" s="74"/>
      <c r="AC603" s="74"/>
      <c r="AD603" s="74"/>
      <c r="AE603" s="74"/>
      <c r="AF603" s="74"/>
      <c r="AG603" s="74"/>
      <c r="AH603" s="74"/>
      <c r="AI603" s="74"/>
      <c r="AJ603" s="62"/>
      <c r="AK603" s="67"/>
      <c r="AL603" s="94"/>
      <c r="AM603" s="94"/>
      <c r="AN603" s="68"/>
      <c r="AO603" s="101" t="s">
        <v>2910</v>
      </c>
      <c r="AP603" s="98" t="str" cm="1">
        <f t="array" aca="1" ref="AP603" ca="1">INDIRECT(ADDRESS(CELL("row", INDEX('Drugs properties'!$A:$A, MATCH($D603, 'Drugs properties'!$A:$A, 0), 0)), 2, 4, TRUE, "Drugs properties"))</f>
        <v>CC(C)NCC(C1=CC=C(C=C1)NS(=O)(=O)C)O</v>
      </c>
      <c r="AQ603" s="98" cm="1">
        <f t="array" aca="1" ref="AQ603" ca="1">INDIRECT(ADDRESS(CELL("row", INDEX('Drugs properties'!$A:$A, MATCH($D603, 'Drugs properties'!$A:$A, 0), 0)), 3, 4, TRUE, "Drugs properties"))</f>
        <v>272.36</v>
      </c>
      <c r="AR603" s="98" cm="1">
        <f t="array" aca="1" ref="AR603" ca="1">INDIRECT(ADDRESS(CELL("row", INDEX('Drugs properties'!$A:$A, MATCH($D603, 'Drugs properties'!$A:$A, 0), 0)), 4, 4, TRUE, "Drugs properties"))</f>
        <v>86.81</v>
      </c>
      <c r="AS603" s="98" cm="1">
        <f t="array" aca="1" ref="AS603" ca="1">INDIRECT(ADDRESS(CELL("row", INDEX('Drugs properties'!$A:$A, MATCH($D603, 'Drugs properties'!$A:$A, 0), 0)), 5, 4, TRUE, "Drugs properties"))</f>
        <v>1.03</v>
      </c>
      <c r="AT603" s="98" cm="1">
        <f t="array" aca="1" ref="AT603" ca="1">INDIRECT(ADDRESS(CELL("row", INDEX('Drugs properties'!$A:$A, MATCH($D603, 'Drugs properties'!$A:$A, 0), 0)), 6, 4, TRUE, "Drugs properties"))</f>
        <v>4</v>
      </c>
      <c r="AU603" s="98" cm="1">
        <f t="array" aca="1" ref="AU603" ca="1">INDIRECT(ADDRESS(CELL("row", INDEX('Drugs properties'!$A:$A, MATCH($D603, 'Drugs properties'!$A:$A, 0), 0)), 7, 4, TRUE, "Drugs properties"))</f>
        <v>3</v>
      </c>
      <c r="AV603" s="98" cm="1">
        <f t="array" aca="1" ref="AV603" ca="1">INDIRECT(ADDRESS(CELL("row", INDEX('Drugs properties'!$A:$A, MATCH($D603, 'Drugs properties'!$A:$A, 0), 0)), 8, 4, TRUE, "Drugs properties"))</f>
        <v>6</v>
      </c>
      <c r="AW603" s="98" cm="1">
        <f t="array" aca="1" ref="AW603" ca="1">INDIRECT(ADDRESS(CELL("row", INDEX('Drugs properties'!$A:$A, MATCH($D603, 'Drugs properties'!$A:$A, 0), 0)), 9, 4, TRUE, "Drugs properties"))</f>
        <v>18</v>
      </c>
      <c r="AX603" s="105" cm="1">
        <f t="array" aca="1" ref="AX603" ca="1">INDIRECT(ADDRESS(CELL("row", INDEX('Drugs properties'!$A:$A, MATCH($D603, 'Drugs properties'!$A:$A, 0), 0)), 11, 4, TRUE, "Drugs properties"))</f>
        <v>4950</v>
      </c>
      <c r="AY603" s="102" cm="1">
        <f t="array" aca="1" ref="AY603" ca="1">INDIRECT(ADDRESS(CELL("row", INDEX('Drugs properties'!$A:$A, MATCH($D603, 'Drugs properties'!$A:$A, 0), 0)), 12, 4, TRUE, "Drugs properties"))</f>
        <v>2201</v>
      </c>
      <c r="AZ603" s="102" cm="1">
        <f t="array" aca="1" ref="AZ603" ca="1">INDIRECT(ADDRESS(CELL("row", INDEX('Drugs properties'!$A:$A, MATCH($D603, 'Drugs properties'!$A:$A, 0), 0)), 13, 4, TRUE, "Drugs properties"))</f>
        <v>357</v>
      </c>
      <c r="BA603" s="109" cm="1">
        <f t="array" aca="1" ref="BA603" ca="1">INDIRECT(ADDRESS(CELL("row", INDEX('Drugs properties'!$A:$A, MATCH($D603, 'Drugs properties'!$A:$A, 0), 0)), 14, 4, TRUE, "Drugs properties"))</f>
        <v>34</v>
      </c>
    </row>
    <row r="604" spans="1:53" s="1" customFormat="1" ht="120" x14ac:dyDescent="0.25">
      <c r="A604" s="15">
        <v>602</v>
      </c>
      <c r="B604" s="89" t="s">
        <v>2911</v>
      </c>
      <c r="C604" s="32">
        <v>4049179</v>
      </c>
      <c r="D604" s="34" t="s">
        <v>53</v>
      </c>
      <c r="E604" s="90" t="s">
        <v>2914</v>
      </c>
      <c r="F604" s="90"/>
      <c r="G604" s="90"/>
      <c r="H604" s="90" t="s">
        <v>2913</v>
      </c>
      <c r="I604" s="90"/>
      <c r="J604" s="90" t="s">
        <v>2915</v>
      </c>
      <c r="K604" s="90"/>
      <c r="L604" s="90"/>
      <c r="M604" s="35"/>
      <c r="N604" s="43">
        <v>60</v>
      </c>
      <c r="O604" s="91" t="s">
        <v>96</v>
      </c>
      <c r="P604" s="44" t="s">
        <v>2912</v>
      </c>
      <c r="Q604" s="49" t="s">
        <v>249</v>
      </c>
      <c r="R604" s="92"/>
      <c r="S604" s="92"/>
      <c r="T604" s="50"/>
      <c r="U604" s="55"/>
      <c r="V604" s="93">
        <v>580</v>
      </c>
      <c r="W604" s="56">
        <v>568</v>
      </c>
      <c r="X604" s="61"/>
      <c r="Y604" s="74"/>
      <c r="Z604" s="74"/>
      <c r="AA604" s="74"/>
      <c r="AB604" s="74">
        <v>137</v>
      </c>
      <c r="AC604" s="74">
        <v>3.1</v>
      </c>
      <c r="AD604" s="74"/>
      <c r="AE604" s="74"/>
      <c r="AF604" s="74"/>
      <c r="AG604" s="74"/>
      <c r="AH604" s="74"/>
      <c r="AI604" s="74"/>
      <c r="AJ604" s="62"/>
      <c r="AK604" s="67" t="s">
        <v>2916</v>
      </c>
      <c r="AL604" s="94"/>
      <c r="AM604" s="94" t="s">
        <v>2917</v>
      </c>
      <c r="AN604" s="68"/>
      <c r="AO604" s="101"/>
      <c r="AP604" s="98" t="str" cm="1">
        <f t="array" aca="1" ref="AP604" ca="1">INDIRECT(ADDRESS(CELL("row", INDEX('Drugs properties'!$A:$A, MATCH($D604, 'Drugs properties'!$A:$A, 0), 0)), 2, 4, TRUE, "Drugs properties"))</f>
        <v>CC(C)NCC(C1=CC=C(C=C1)NS(=O)(=O)C)O</v>
      </c>
      <c r="AQ604" s="98" cm="1">
        <f t="array" aca="1" ref="AQ604" ca="1">INDIRECT(ADDRESS(CELL("row", INDEX('Drugs properties'!$A:$A, MATCH($D604, 'Drugs properties'!$A:$A, 0), 0)), 3, 4, TRUE, "Drugs properties"))</f>
        <v>272.36</v>
      </c>
      <c r="AR604" s="98" cm="1">
        <f t="array" aca="1" ref="AR604" ca="1">INDIRECT(ADDRESS(CELL("row", INDEX('Drugs properties'!$A:$A, MATCH($D604, 'Drugs properties'!$A:$A, 0), 0)), 4, 4, TRUE, "Drugs properties"))</f>
        <v>86.81</v>
      </c>
      <c r="AS604" s="98" cm="1">
        <f t="array" aca="1" ref="AS604" ca="1">INDIRECT(ADDRESS(CELL("row", INDEX('Drugs properties'!$A:$A, MATCH($D604, 'Drugs properties'!$A:$A, 0), 0)), 5, 4, TRUE, "Drugs properties"))</f>
        <v>1.03</v>
      </c>
      <c r="AT604" s="98" cm="1">
        <f t="array" aca="1" ref="AT604" ca="1">INDIRECT(ADDRESS(CELL("row", INDEX('Drugs properties'!$A:$A, MATCH($D604, 'Drugs properties'!$A:$A, 0), 0)), 6, 4, TRUE, "Drugs properties"))</f>
        <v>4</v>
      </c>
      <c r="AU604" s="98" cm="1">
        <f t="array" aca="1" ref="AU604" ca="1">INDIRECT(ADDRESS(CELL("row", INDEX('Drugs properties'!$A:$A, MATCH($D604, 'Drugs properties'!$A:$A, 0), 0)), 7, 4, TRUE, "Drugs properties"))</f>
        <v>3</v>
      </c>
      <c r="AV604" s="98" cm="1">
        <f t="array" aca="1" ref="AV604" ca="1">INDIRECT(ADDRESS(CELL("row", INDEX('Drugs properties'!$A:$A, MATCH($D604, 'Drugs properties'!$A:$A, 0), 0)), 8, 4, TRUE, "Drugs properties"))</f>
        <v>6</v>
      </c>
      <c r="AW604" s="98" cm="1">
        <f t="array" aca="1" ref="AW604" ca="1">INDIRECT(ADDRESS(CELL("row", INDEX('Drugs properties'!$A:$A, MATCH($D604, 'Drugs properties'!$A:$A, 0), 0)), 9, 4, TRUE, "Drugs properties"))</f>
        <v>18</v>
      </c>
      <c r="AX604" s="105" cm="1">
        <f t="array" aca="1" ref="AX604" ca="1">INDIRECT(ADDRESS(CELL("row", INDEX('Drugs properties'!$A:$A, MATCH($D604, 'Drugs properties'!$A:$A, 0), 0)), 11, 4, TRUE, "Drugs properties"))</f>
        <v>4950</v>
      </c>
      <c r="AY604" s="102" cm="1">
        <f t="array" aca="1" ref="AY604" ca="1">INDIRECT(ADDRESS(CELL("row", INDEX('Drugs properties'!$A:$A, MATCH($D604, 'Drugs properties'!$A:$A, 0), 0)), 12, 4, TRUE, "Drugs properties"))</f>
        <v>2201</v>
      </c>
      <c r="AZ604" s="102" cm="1">
        <f t="array" aca="1" ref="AZ604" ca="1">INDIRECT(ADDRESS(CELL("row", INDEX('Drugs properties'!$A:$A, MATCH($D604, 'Drugs properties'!$A:$A, 0), 0)), 13, 4, TRUE, "Drugs properties"))</f>
        <v>357</v>
      </c>
      <c r="BA604" s="109" cm="1">
        <f t="array" aca="1" ref="BA604" ca="1">INDIRECT(ADDRESS(CELL("row", INDEX('Drugs properties'!$A:$A, MATCH($D604, 'Drugs properties'!$A:$A, 0), 0)), 14, 4, TRUE, "Drugs properties"))</f>
        <v>34</v>
      </c>
    </row>
    <row r="605" spans="1:53" s="1" customFormat="1" ht="75" x14ac:dyDescent="0.25">
      <c r="A605" s="15">
        <v>603</v>
      </c>
      <c r="B605" s="89" t="s">
        <v>2918</v>
      </c>
      <c r="C605" s="32">
        <v>6691231</v>
      </c>
      <c r="D605" s="34" t="s">
        <v>53</v>
      </c>
      <c r="E605" s="90" t="s">
        <v>1540</v>
      </c>
      <c r="F605" s="90"/>
      <c r="G605" s="90" t="s">
        <v>19</v>
      </c>
      <c r="H605" s="90"/>
      <c r="I605" s="90"/>
      <c r="J605" s="90"/>
      <c r="K605" s="90"/>
      <c r="L605" s="90"/>
      <c r="M605" s="35"/>
      <c r="N605" s="43">
        <v>40</v>
      </c>
      <c r="O605" s="91" t="s">
        <v>100</v>
      </c>
      <c r="P605" s="44" t="s">
        <v>2919</v>
      </c>
      <c r="Q605" s="49"/>
      <c r="R605" s="92"/>
      <c r="S605" s="92"/>
      <c r="T605" s="50"/>
      <c r="U605" s="55"/>
      <c r="V605" s="93"/>
      <c r="W605" s="56">
        <v>590</v>
      </c>
      <c r="X605" s="61"/>
      <c r="Y605" s="74"/>
      <c r="Z605" s="74"/>
      <c r="AA605" s="74"/>
      <c r="AB605" s="74"/>
      <c r="AC605" s="74"/>
      <c r="AD605" s="74"/>
      <c r="AE605" s="74"/>
      <c r="AF605" s="74"/>
      <c r="AG605" s="74"/>
      <c r="AH605" s="74"/>
      <c r="AI605" s="74"/>
      <c r="AJ605" s="62"/>
      <c r="AK605" s="67" t="s">
        <v>2921</v>
      </c>
      <c r="AL605" s="94"/>
      <c r="AM605" s="95" t="s">
        <v>321</v>
      </c>
      <c r="AN605" s="68"/>
      <c r="AO605" s="101" t="s">
        <v>2920</v>
      </c>
      <c r="AP605" s="98" t="str" cm="1">
        <f t="array" aca="1" ref="AP605" ca="1">INDIRECT(ADDRESS(CELL("row", INDEX('Drugs properties'!$A:$A, MATCH($D605, 'Drugs properties'!$A:$A, 0), 0)), 2, 4, TRUE, "Drugs properties"))</f>
        <v>CC(C)NCC(C1=CC=C(C=C1)NS(=O)(=O)C)O</v>
      </c>
      <c r="AQ605" s="98" cm="1">
        <f t="array" aca="1" ref="AQ605" ca="1">INDIRECT(ADDRESS(CELL("row", INDEX('Drugs properties'!$A:$A, MATCH($D605, 'Drugs properties'!$A:$A, 0), 0)), 3, 4, TRUE, "Drugs properties"))</f>
        <v>272.36</v>
      </c>
      <c r="AR605" s="98" cm="1">
        <f t="array" aca="1" ref="AR605" ca="1">INDIRECT(ADDRESS(CELL("row", INDEX('Drugs properties'!$A:$A, MATCH($D605, 'Drugs properties'!$A:$A, 0), 0)), 4, 4, TRUE, "Drugs properties"))</f>
        <v>86.81</v>
      </c>
      <c r="AS605" s="98" cm="1">
        <f t="array" aca="1" ref="AS605" ca="1">INDIRECT(ADDRESS(CELL("row", INDEX('Drugs properties'!$A:$A, MATCH($D605, 'Drugs properties'!$A:$A, 0), 0)), 5, 4, TRUE, "Drugs properties"))</f>
        <v>1.03</v>
      </c>
      <c r="AT605" s="98" cm="1">
        <f t="array" aca="1" ref="AT605" ca="1">INDIRECT(ADDRESS(CELL("row", INDEX('Drugs properties'!$A:$A, MATCH($D605, 'Drugs properties'!$A:$A, 0), 0)), 6, 4, TRUE, "Drugs properties"))</f>
        <v>4</v>
      </c>
      <c r="AU605" s="98" cm="1">
        <f t="array" aca="1" ref="AU605" ca="1">INDIRECT(ADDRESS(CELL("row", INDEX('Drugs properties'!$A:$A, MATCH($D605, 'Drugs properties'!$A:$A, 0), 0)), 7, 4, TRUE, "Drugs properties"))</f>
        <v>3</v>
      </c>
      <c r="AV605" s="98" cm="1">
        <f t="array" aca="1" ref="AV605" ca="1">INDIRECT(ADDRESS(CELL("row", INDEX('Drugs properties'!$A:$A, MATCH($D605, 'Drugs properties'!$A:$A, 0), 0)), 8, 4, TRUE, "Drugs properties"))</f>
        <v>6</v>
      </c>
      <c r="AW605" s="98" cm="1">
        <f t="array" aca="1" ref="AW605" ca="1">INDIRECT(ADDRESS(CELL("row", INDEX('Drugs properties'!$A:$A, MATCH($D605, 'Drugs properties'!$A:$A, 0), 0)), 9, 4, TRUE, "Drugs properties"))</f>
        <v>18</v>
      </c>
      <c r="AX605" s="105" cm="1">
        <f t="array" aca="1" ref="AX605" ca="1">INDIRECT(ADDRESS(CELL("row", INDEX('Drugs properties'!$A:$A, MATCH($D605, 'Drugs properties'!$A:$A, 0), 0)), 11, 4, TRUE, "Drugs properties"))</f>
        <v>4950</v>
      </c>
      <c r="AY605" s="102" cm="1">
        <f t="array" aca="1" ref="AY605" ca="1">INDIRECT(ADDRESS(CELL("row", INDEX('Drugs properties'!$A:$A, MATCH($D605, 'Drugs properties'!$A:$A, 0), 0)), 12, 4, TRUE, "Drugs properties"))</f>
        <v>2201</v>
      </c>
      <c r="AZ605" s="102" cm="1">
        <f t="array" aca="1" ref="AZ605" ca="1">INDIRECT(ADDRESS(CELL("row", INDEX('Drugs properties'!$A:$A, MATCH($D605, 'Drugs properties'!$A:$A, 0), 0)), 13, 4, TRUE, "Drugs properties"))</f>
        <v>357</v>
      </c>
      <c r="BA605" s="109" cm="1">
        <f t="array" aca="1" ref="BA605" ca="1">INDIRECT(ADDRESS(CELL("row", INDEX('Drugs properties'!$A:$A, MATCH($D605, 'Drugs properties'!$A:$A, 0), 0)), 14, 4, TRUE, "Drugs properties"))</f>
        <v>34</v>
      </c>
    </row>
    <row r="606" spans="1:53" s="1" customFormat="1" ht="60" x14ac:dyDescent="0.25">
      <c r="A606" s="15">
        <v>604</v>
      </c>
      <c r="B606" s="89" t="s">
        <v>2922</v>
      </c>
      <c r="C606" s="32">
        <v>3924255</v>
      </c>
      <c r="D606" s="34" t="s">
        <v>53</v>
      </c>
      <c r="E606" s="90">
        <v>320</v>
      </c>
      <c r="F606" s="90" t="s">
        <v>2924</v>
      </c>
      <c r="G606" s="90"/>
      <c r="H606" s="90" t="s">
        <v>2926</v>
      </c>
      <c r="I606" s="90"/>
      <c r="J606" s="90"/>
      <c r="K606" s="90"/>
      <c r="L606" s="90"/>
      <c r="M606" s="35"/>
      <c r="N606" s="43">
        <v>65</v>
      </c>
      <c r="O606" s="91" t="s">
        <v>100</v>
      </c>
      <c r="P606" s="44" t="s">
        <v>2923</v>
      </c>
      <c r="Q606" s="49"/>
      <c r="R606" s="92"/>
      <c r="S606" s="92"/>
      <c r="T606" s="50"/>
      <c r="U606" s="55"/>
      <c r="V606" s="93">
        <v>530</v>
      </c>
      <c r="W606" s="56"/>
      <c r="X606" s="61">
        <v>304</v>
      </c>
      <c r="Y606" s="74"/>
      <c r="Z606" s="74"/>
      <c r="AA606" s="74"/>
      <c r="AB606" s="74"/>
      <c r="AC606" s="74" t="s">
        <v>73</v>
      </c>
      <c r="AD606" s="74" t="s">
        <v>73</v>
      </c>
      <c r="AE606" s="74" t="s">
        <v>73</v>
      </c>
      <c r="AF606" s="74"/>
      <c r="AG606" s="74"/>
      <c r="AH606" s="74"/>
      <c r="AI606" s="74"/>
      <c r="AJ606" s="62" t="s">
        <v>73</v>
      </c>
      <c r="AK606" s="67" t="s">
        <v>2927</v>
      </c>
      <c r="AL606" s="94"/>
      <c r="AM606" s="94">
        <v>380</v>
      </c>
      <c r="AN606" s="68"/>
      <c r="AO606" s="101" t="s">
        <v>2925</v>
      </c>
      <c r="AP606" s="98" t="str" cm="1">
        <f t="array" aca="1" ref="AP606" ca="1">INDIRECT(ADDRESS(CELL("row", INDEX('Drugs properties'!$A:$A, MATCH($D606, 'Drugs properties'!$A:$A, 0), 0)), 2, 4, TRUE, "Drugs properties"))</f>
        <v>CC(C)NCC(C1=CC=C(C=C1)NS(=O)(=O)C)O</v>
      </c>
      <c r="AQ606" s="98" cm="1">
        <f t="array" aca="1" ref="AQ606" ca="1">INDIRECT(ADDRESS(CELL("row", INDEX('Drugs properties'!$A:$A, MATCH($D606, 'Drugs properties'!$A:$A, 0), 0)), 3, 4, TRUE, "Drugs properties"))</f>
        <v>272.36</v>
      </c>
      <c r="AR606" s="98" cm="1">
        <f t="array" aca="1" ref="AR606" ca="1">INDIRECT(ADDRESS(CELL("row", INDEX('Drugs properties'!$A:$A, MATCH($D606, 'Drugs properties'!$A:$A, 0), 0)), 4, 4, TRUE, "Drugs properties"))</f>
        <v>86.81</v>
      </c>
      <c r="AS606" s="98" cm="1">
        <f t="array" aca="1" ref="AS606" ca="1">INDIRECT(ADDRESS(CELL("row", INDEX('Drugs properties'!$A:$A, MATCH($D606, 'Drugs properties'!$A:$A, 0), 0)), 5, 4, TRUE, "Drugs properties"))</f>
        <v>1.03</v>
      </c>
      <c r="AT606" s="98" cm="1">
        <f t="array" aca="1" ref="AT606" ca="1">INDIRECT(ADDRESS(CELL("row", INDEX('Drugs properties'!$A:$A, MATCH($D606, 'Drugs properties'!$A:$A, 0), 0)), 6, 4, TRUE, "Drugs properties"))</f>
        <v>4</v>
      </c>
      <c r="AU606" s="98" cm="1">
        <f t="array" aca="1" ref="AU606" ca="1">INDIRECT(ADDRESS(CELL("row", INDEX('Drugs properties'!$A:$A, MATCH($D606, 'Drugs properties'!$A:$A, 0), 0)), 7, 4, TRUE, "Drugs properties"))</f>
        <v>3</v>
      </c>
      <c r="AV606" s="98" cm="1">
        <f t="array" aca="1" ref="AV606" ca="1">INDIRECT(ADDRESS(CELL("row", INDEX('Drugs properties'!$A:$A, MATCH($D606, 'Drugs properties'!$A:$A, 0), 0)), 8, 4, TRUE, "Drugs properties"))</f>
        <v>6</v>
      </c>
      <c r="AW606" s="98" cm="1">
        <f t="array" aca="1" ref="AW606" ca="1">INDIRECT(ADDRESS(CELL("row", INDEX('Drugs properties'!$A:$A, MATCH($D606, 'Drugs properties'!$A:$A, 0), 0)), 9, 4, TRUE, "Drugs properties"))</f>
        <v>18</v>
      </c>
      <c r="AX606" s="105" cm="1">
        <f t="array" aca="1" ref="AX606" ca="1">INDIRECT(ADDRESS(CELL("row", INDEX('Drugs properties'!$A:$A, MATCH($D606, 'Drugs properties'!$A:$A, 0), 0)), 11, 4, TRUE, "Drugs properties"))</f>
        <v>4950</v>
      </c>
      <c r="AY606" s="102" cm="1">
        <f t="array" aca="1" ref="AY606" ca="1">INDIRECT(ADDRESS(CELL("row", INDEX('Drugs properties'!$A:$A, MATCH($D606, 'Drugs properties'!$A:$A, 0), 0)), 12, 4, TRUE, "Drugs properties"))</f>
        <v>2201</v>
      </c>
      <c r="AZ606" s="102" cm="1">
        <f t="array" aca="1" ref="AZ606" ca="1">INDIRECT(ADDRESS(CELL("row", INDEX('Drugs properties'!$A:$A, MATCH($D606, 'Drugs properties'!$A:$A, 0), 0)), 13, 4, TRUE, "Drugs properties"))</f>
        <v>357</v>
      </c>
      <c r="BA606" s="109" cm="1">
        <f t="array" aca="1" ref="BA606" ca="1">INDIRECT(ADDRESS(CELL("row", INDEX('Drugs properties'!$A:$A, MATCH($D606, 'Drugs properties'!$A:$A, 0), 0)), 14, 4, TRUE, "Drugs properties"))</f>
        <v>34</v>
      </c>
    </row>
    <row r="607" spans="1:53" s="1" customFormat="1" ht="195" x14ac:dyDescent="0.25">
      <c r="A607" s="15">
        <v>605</v>
      </c>
      <c r="B607" s="89" t="s">
        <v>2934</v>
      </c>
      <c r="C607" s="32">
        <v>15001976</v>
      </c>
      <c r="D607" s="34" t="s">
        <v>55</v>
      </c>
      <c r="E607" s="90">
        <v>250</v>
      </c>
      <c r="F607" s="90"/>
      <c r="G607" s="90" t="s">
        <v>26</v>
      </c>
      <c r="H607" s="90" t="s">
        <v>2936</v>
      </c>
      <c r="I607" s="90" t="s">
        <v>3402</v>
      </c>
      <c r="J607" s="90" t="s">
        <v>2937</v>
      </c>
      <c r="K607" s="90"/>
      <c r="L607" s="90"/>
      <c r="M607" s="35"/>
      <c r="N607" s="43">
        <v>65</v>
      </c>
      <c r="O607" s="91" t="s">
        <v>100</v>
      </c>
      <c r="P607" s="44" t="s">
        <v>2935</v>
      </c>
      <c r="Q607" s="49" t="s">
        <v>2939</v>
      </c>
      <c r="R607" s="92"/>
      <c r="S607" s="92"/>
      <c r="T607" s="50"/>
      <c r="U607" s="55"/>
      <c r="V607" s="93"/>
      <c r="W607" s="56">
        <v>605</v>
      </c>
      <c r="X607" s="61"/>
      <c r="Y607" s="74"/>
      <c r="Z607" s="74"/>
      <c r="AA607" s="74"/>
      <c r="AB607" s="74">
        <v>143</v>
      </c>
      <c r="AC607" s="74" t="s">
        <v>2938</v>
      </c>
      <c r="AD607" s="74" t="s">
        <v>3443</v>
      </c>
      <c r="AE607" s="74"/>
      <c r="AF607" s="74"/>
      <c r="AG607" s="74"/>
      <c r="AH607" s="74"/>
      <c r="AI607" s="74">
        <v>34</v>
      </c>
      <c r="AJ607" s="62">
        <v>7.7</v>
      </c>
      <c r="AK607" s="67" t="s">
        <v>2941</v>
      </c>
      <c r="AL607" s="94"/>
      <c r="AM607" s="95" t="s">
        <v>2942</v>
      </c>
      <c r="AN607" s="68" t="s">
        <v>3480</v>
      </c>
      <c r="AO607" s="101" t="s">
        <v>2940</v>
      </c>
      <c r="AP607" s="98" t="str" cm="1">
        <f t="array" aca="1" ref="AP607" ca="1">INDIRECT(ADDRESS(CELL("row", INDEX('Drugs properties'!$A:$A, MATCH($D607, 'Drugs properties'!$A:$A, 0), 0)), 2, 4, TRUE, "Drugs properties"))</f>
        <v>CC1COC2=C3N1C=C(C(=O)C3=CC(=C2N4CCN(CC4)C)F)C(=O)O</v>
      </c>
      <c r="AQ607" s="98" cm="1">
        <f t="array" aca="1" ref="AQ607" ca="1">INDIRECT(ADDRESS(CELL("row", INDEX('Drugs properties'!$A:$A, MATCH($D607, 'Drugs properties'!$A:$A, 0), 0)), 3, 4, TRUE, "Drugs properties"))</f>
        <v>361.37</v>
      </c>
      <c r="AR607" s="98" cm="1">
        <f t="array" aca="1" ref="AR607" ca="1">INDIRECT(ADDRESS(CELL("row", INDEX('Drugs properties'!$A:$A, MATCH($D607, 'Drugs properties'!$A:$A, 0), 0)), 4, 4, TRUE, "Drugs properties"))</f>
        <v>75.010000000000005</v>
      </c>
      <c r="AS607" s="98" cm="1">
        <f t="array" aca="1" ref="AS607" ca="1">INDIRECT(ADDRESS(CELL("row", INDEX('Drugs properties'!$A:$A, MATCH($D607, 'Drugs properties'!$A:$A, 0), 0)), 5, 4, TRUE, "Drugs properties"))</f>
        <v>1.1499999999999999</v>
      </c>
      <c r="AT607" s="98" cm="1">
        <f t="array" aca="1" ref="AT607" ca="1">INDIRECT(ADDRESS(CELL("row", INDEX('Drugs properties'!$A:$A, MATCH($D607, 'Drugs properties'!$A:$A, 0), 0)), 6, 4, TRUE, "Drugs properties"))</f>
        <v>6</v>
      </c>
      <c r="AU607" s="98" cm="1">
        <f t="array" aca="1" ref="AU607" ca="1">INDIRECT(ADDRESS(CELL("row", INDEX('Drugs properties'!$A:$A, MATCH($D607, 'Drugs properties'!$A:$A, 0), 0)), 7, 4, TRUE, "Drugs properties"))</f>
        <v>1</v>
      </c>
      <c r="AV607" s="98" cm="1">
        <f t="array" aca="1" ref="AV607" ca="1">INDIRECT(ADDRESS(CELL("row", INDEX('Drugs properties'!$A:$A, MATCH($D607, 'Drugs properties'!$A:$A, 0), 0)), 8, 4, TRUE, "Drugs properties"))</f>
        <v>2</v>
      </c>
      <c r="AW607" s="98" cm="1">
        <f t="array" aca="1" ref="AW607" ca="1">INDIRECT(ADDRESS(CELL("row", INDEX('Drugs properties'!$A:$A, MATCH($D607, 'Drugs properties'!$A:$A, 0), 0)), 9, 4, TRUE, "Drugs properties"))</f>
        <v>26</v>
      </c>
      <c r="AX607" s="105" cm="1">
        <f t="array" aca="1" ref="AX607" ca="1">INDIRECT(ADDRESS(CELL("row", INDEX('Drugs properties'!$A:$A, MATCH($D607, 'Drugs properties'!$A:$A, 0), 0)), 11, 4, TRUE, "Drugs properties"))</f>
        <v>49116</v>
      </c>
      <c r="AY607" s="102" cm="1">
        <f t="array" aca="1" ref="AY607" ca="1">INDIRECT(ADDRESS(CELL("row", INDEX('Drugs properties'!$A:$A, MATCH($D607, 'Drugs properties'!$A:$A, 0), 0)), 12, 4, TRUE, "Drugs properties"))</f>
        <v>3472</v>
      </c>
      <c r="AZ607" s="102" cm="1">
        <f t="array" aca="1" ref="AZ607" ca="1">INDIRECT(ADDRESS(CELL("row", INDEX('Drugs properties'!$A:$A, MATCH($D607, 'Drugs properties'!$A:$A, 0), 0)), 13, 4, TRUE, "Drugs properties"))</f>
        <v>300</v>
      </c>
      <c r="BA607" s="109" cm="1">
        <f t="array" aca="1" ref="BA607" ca="1">INDIRECT(ADDRESS(CELL("row", INDEX('Drugs properties'!$A:$A, MATCH($D607, 'Drugs properties'!$A:$A, 0), 0)), 14, 4, TRUE, "Drugs properties"))</f>
        <v>53</v>
      </c>
    </row>
    <row r="608" spans="1:53" s="1" customFormat="1" ht="315" x14ac:dyDescent="0.25">
      <c r="A608" s="15">
        <v>606</v>
      </c>
      <c r="B608" s="15" t="s">
        <v>2955</v>
      </c>
      <c r="C608" s="32">
        <v>20531221</v>
      </c>
      <c r="D608" s="34" t="s">
        <v>61</v>
      </c>
      <c r="E608" s="16" t="s">
        <v>2956</v>
      </c>
      <c r="F608" s="16"/>
      <c r="G608" s="16"/>
      <c r="H608" s="16"/>
      <c r="I608" s="16"/>
      <c r="J608" s="16"/>
      <c r="K608" s="16"/>
      <c r="L608" s="16" t="s">
        <v>89</v>
      </c>
      <c r="M608" s="35"/>
      <c r="N608" s="43" t="s">
        <v>2959</v>
      </c>
      <c r="O608" s="91"/>
      <c r="P608" s="44"/>
      <c r="Q608" s="49"/>
      <c r="R608" s="92"/>
      <c r="S608" s="92"/>
      <c r="T608" s="50"/>
      <c r="U608" s="55"/>
      <c r="V608" s="93"/>
      <c r="W608" s="56"/>
      <c r="X608" s="61"/>
      <c r="Y608" s="74"/>
      <c r="Z608" s="74"/>
      <c r="AA608" s="74"/>
      <c r="AB608" s="74"/>
      <c r="AC608" s="74"/>
      <c r="AD608" s="74"/>
      <c r="AE608" s="74"/>
      <c r="AF608" s="74"/>
      <c r="AG608" s="74"/>
      <c r="AH608" s="74"/>
      <c r="AI608" s="74"/>
      <c r="AJ608" s="62"/>
      <c r="AK608" s="67" t="s">
        <v>2957</v>
      </c>
      <c r="AL608" s="94"/>
      <c r="AM608" s="94"/>
      <c r="AN608" s="68"/>
      <c r="AO608" s="101" t="s">
        <v>2958</v>
      </c>
      <c r="AP608" s="98" t="str" cm="1">
        <f t="array" aca="1" ref="AP608" ca="1">INDIRECT(ADDRESS(CELL("row", INDEX('Drugs properties'!$A:$A, MATCH($D608, 'Drugs properties'!$A:$A, 0), 0)), 2, 4, TRUE, "Drugs properties"))</f>
        <v>CCN1CCCC1CNC(=O)C2=CC(=C(C=C2OC)N)S(=O)(=O)CC</v>
      </c>
      <c r="AQ608" s="98" cm="1">
        <f t="array" aca="1" ref="AQ608" ca="1">INDIRECT(ADDRESS(CELL("row", INDEX('Drugs properties'!$A:$A, MATCH($D608, 'Drugs properties'!$A:$A, 0), 0)), 3, 4, TRUE, "Drugs properties"))</f>
        <v>369.48</v>
      </c>
      <c r="AR608" s="98" cm="1">
        <f t="array" aca="1" ref="AR608" ca="1">INDIRECT(ADDRESS(CELL("row", INDEX('Drugs properties'!$A:$A, MATCH($D608, 'Drugs properties'!$A:$A, 0), 0)), 4, 4, TRUE, "Drugs properties"))</f>
        <v>110.11</v>
      </c>
      <c r="AS608" s="98" cm="1">
        <f t="array" aca="1" ref="AS608" ca="1">INDIRECT(ADDRESS(CELL("row", INDEX('Drugs properties'!$A:$A, MATCH($D608, 'Drugs properties'!$A:$A, 0), 0)), 5, 4, TRUE, "Drugs properties"))</f>
        <v>1.6</v>
      </c>
      <c r="AT608" s="98" cm="1">
        <f t="array" aca="1" ref="AT608" ca="1">INDIRECT(ADDRESS(CELL("row", INDEX('Drugs properties'!$A:$A, MATCH($D608, 'Drugs properties'!$A:$A, 0), 0)), 6, 4, TRUE, "Drugs properties"))</f>
        <v>5</v>
      </c>
      <c r="AU608" s="98" cm="1">
        <f t="array" aca="1" ref="AU608" ca="1">INDIRECT(ADDRESS(CELL("row", INDEX('Drugs properties'!$A:$A, MATCH($D608, 'Drugs properties'!$A:$A, 0), 0)), 7, 4, TRUE, "Drugs properties"))</f>
        <v>2</v>
      </c>
      <c r="AV608" s="98" cm="1">
        <f t="array" aca="1" ref="AV608" ca="1">INDIRECT(ADDRESS(CELL("row", INDEX('Drugs properties'!$A:$A, MATCH($D608, 'Drugs properties'!$A:$A, 0), 0)), 8, 4, TRUE, "Drugs properties"))</f>
        <v>8</v>
      </c>
      <c r="AW608" s="98" cm="1">
        <f t="array" aca="1" ref="AW608" ca="1">INDIRECT(ADDRESS(CELL("row", INDEX('Drugs properties'!$A:$A, MATCH($D608, 'Drugs properties'!$A:$A, 0), 0)), 9, 4, TRUE, "Drugs properties"))</f>
        <v>25</v>
      </c>
      <c r="AX608" s="105" cm="1">
        <f t="array" aca="1" ref="AX608" ca="1">INDIRECT(ADDRESS(CELL("row", INDEX('Drugs properties'!$A:$A, MATCH($D608, 'Drugs properties'!$A:$A, 0), 0)), 11, 4, TRUE, "Drugs properties"))</f>
        <v>2695</v>
      </c>
      <c r="AY608" s="102" cm="1">
        <f t="array" aca="1" ref="AY608" ca="1">INDIRECT(ADDRESS(CELL("row", INDEX('Drugs properties'!$A:$A, MATCH($D608, 'Drugs properties'!$A:$A, 0), 0)), 12, 4, TRUE, "Drugs properties"))</f>
        <v>422</v>
      </c>
      <c r="AZ608" s="102" cm="1">
        <f t="array" aca="1" ref="AZ608" ca="1">INDIRECT(ADDRESS(CELL("row", INDEX('Drugs properties'!$A:$A, MATCH($D608, 'Drugs properties'!$A:$A, 0), 0)), 13, 4, TRUE, "Drugs properties"))</f>
        <v>20</v>
      </c>
      <c r="BA608" s="109" cm="1">
        <f t="array" aca="1" ref="BA608" ca="1">INDIRECT(ADDRESS(CELL("row", INDEX('Drugs properties'!$A:$A, MATCH($D608, 'Drugs properties'!$A:$A, 0), 0)), 14, 4, TRUE, "Drugs properties"))</f>
        <v>1</v>
      </c>
    </row>
    <row r="609" spans="1:53" s="1" customFormat="1" ht="90" x14ac:dyDescent="0.25">
      <c r="A609" s="15">
        <v>607</v>
      </c>
      <c r="B609" s="89" t="s">
        <v>2960</v>
      </c>
      <c r="C609" s="32">
        <v>18756647</v>
      </c>
      <c r="D609" s="34" t="s">
        <v>2961</v>
      </c>
      <c r="E609" s="90">
        <v>50</v>
      </c>
      <c r="F609" s="90"/>
      <c r="G609" s="90"/>
      <c r="H609" s="90"/>
      <c r="I609" s="90"/>
      <c r="J609" s="90"/>
      <c r="K609" s="90"/>
      <c r="L609" s="90"/>
      <c r="M609" s="35"/>
      <c r="N609" s="43">
        <v>49</v>
      </c>
      <c r="O609" s="91" t="s">
        <v>96</v>
      </c>
      <c r="P609" s="44"/>
      <c r="Q609" s="49"/>
      <c r="R609" s="92"/>
      <c r="S609" s="92"/>
      <c r="T609" s="50"/>
      <c r="U609" s="55"/>
      <c r="V609" s="93"/>
      <c r="W609" s="56"/>
      <c r="X609" s="61"/>
      <c r="Y609" s="74"/>
      <c r="Z609" s="74"/>
      <c r="AA609" s="74"/>
      <c r="AB609" s="74"/>
      <c r="AC609" s="74"/>
      <c r="AD609" s="74"/>
      <c r="AE609" s="74"/>
      <c r="AF609" s="74"/>
      <c r="AG609" s="74"/>
      <c r="AH609" s="74"/>
      <c r="AI609" s="74"/>
      <c r="AJ609" s="62"/>
      <c r="AK609" s="67"/>
      <c r="AL609" s="94"/>
      <c r="AM609" s="94"/>
      <c r="AN609" s="68"/>
      <c r="AO609" s="101"/>
      <c r="AP609" s="98" t="str" cm="1">
        <f t="array" aca="1" ref="AP609" ca="1">INDIRECT(ADDRESS(CELL("row", INDEX('Drugs properties'!$A:$A, MATCH($D609, 'Drugs properties'!$A:$A, 0), 0)), 2, 4, TRUE, "Drugs properties"))</f>
        <v>CCCC1=NN(C2=C1N=C(NC2=O)C3=C(C=CC(=C3)S(=O)(=O)N4CCN(CC4)C)OCC)C</v>
      </c>
      <c r="AQ609" s="98" cm="1">
        <f t="array" aca="1" ref="AQ609" ca="1">INDIRECT(ADDRESS(CELL("row", INDEX('Drugs properties'!$A:$A, MATCH($D609, 'Drugs properties'!$A:$A, 0), 0)), 3, 4, TRUE, "Drugs properties"))</f>
        <v>474.6</v>
      </c>
      <c r="AR609" s="98" cm="1">
        <f t="array" aca="1" ref="AR609" ca="1">INDIRECT(ADDRESS(CELL("row", INDEX('Drugs properties'!$A:$A, MATCH($D609, 'Drugs properties'!$A:$A, 0), 0)), 4, 4, TRUE, "Drugs properties"))</f>
        <v>121.8</v>
      </c>
      <c r="AS609" s="98" cm="1">
        <f t="array" aca="1" ref="AS609" ca="1">INDIRECT(ADDRESS(CELL("row", INDEX('Drugs properties'!$A:$A, MATCH($D609, 'Drugs properties'!$A:$A, 0), 0)), 5, 4, TRUE, "Drugs properties"))</f>
        <v>1.94</v>
      </c>
      <c r="AT609" s="98" cm="1">
        <f t="array" aca="1" ref="AT609" ca="1">INDIRECT(ADDRESS(CELL("row", INDEX('Drugs properties'!$A:$A, MATCH($D609, 'Drugs properties'!$A:$A, 0), 0)), 6, 4, TRUE, "Drugs properties"))</f>
        <v>8</v>
      </c>
      <c r="AU609" s="98" cm="1">
        <f t="array" aca="1" ref="AU609" ca="1">INDIRECT(ADDRESS(CELL("row", INDEX('Drugs properties'!$A:$A, MATCH($D609, 'Drugs properties'!$A:$A, 0), 0)), 7, 4, TRUE, "Drugs properties"))</f>
        <v>1</v>
      </c>
      <c r="AV609" s="98" cm="1">
        <f t="array" aca="1" ref="AV609" ca="1">INDIRECT(ADDRESS(CELL("row", INDEX('Drugs properties'!$A:$A, MATCH($D609, 'Drugs properties'!$A:$A, 0), 0)), 8, 4, TRUE, "Drugs properties"))</f>
        <v>7</v>
      </c>
      <c r="AW609" s="98" cm="1">
        <f t="array" aca="1" ref="AW609" ca="1">INDIRECT(ADDRESS(CELL("row", INDEX('Drugs properties'!$A:$A, MATCH($D609, 'Drugs properties'!$A:$A, 0), 0)), 9, 4, TRUE, "Drugs properties"))</f>
        <v>33</v>
      </c>
      <c r="AX609" s="105" cm="1">
        <f t="array" aca="1" ref="AX609" ca="1">INDIRECT(ADDRESS(CELL("row", INDEX('Drugs properties'!$A:$A, MATCH($D609, 'Drugs properties'!$A:$A, 0), 0)), 11, 4, TRUE, "Drugs properties"))</f>
        <v>58367</v>
      </c>
      <c r="AY609" s="102" cm="1">
        <f t="array" aca="1" ref="AY609" ca="1">INDIRECT(ADDRESS(CELL("row", INDEX('Drugs properties'!$A:$A, MATCH($D609, 'Drugs properties'!$A:$A, 0), 0)), 12, 4, TRUE, "Drugs properties"))</f>
        <v>5913</v>
      </c>
      <c r="AZ609" s="102" cm="1">
        <f t="array" aca="1" ref="AZ609" ca="1">INDIRECT(ADDRESS(CELL("row", INDEX('Drugs properties'!$A:$A, MATCH($D609, 'Drugs properties'!$A:$A, 0), 0)), 13, 4, TRUE, "Drugs properties"))</f>
        <v>6</v>
      </c>
      <c r="BA609" s="109" cm="1">
        <f t="array" aca="1" ref="BA609" ca="1">INDIRECT(ADDRESS(CELL("row", INDEX('Drugs properties'!$A:$A, MATCH($D609, 'Drugs properties'!$A:$A, 0), 0)), 14, 4, TRUE, "Drugs properties"))</f>
        <v>1</v>
      </c>
    </row>
    <row r="610" spans="1:53" s="1" customFormat="1" ht="90" x14ac:dyDescent="0.25">
      <c r="A610" s="15">
        <v>608</v>
      </c>
      <c r="B610" s="89" t="s">
        <v>2962</v>
      </c>
      <c r="C610" s="32">
        <v>3744606</v>
      </c>
      <c r="D610" s="34" t="s">
        <v>507</v>
      </c>
      <c r="E610" s="90">
        <v>5000</v>
      </c>
      <c r="F610" s="90"/>
      <c r="G610" s="90"/>
      <c r="H610" s="90"/>
      <c r="I610" s="90"/>
      <c r="J610" s="90"/>
      <c r="K610" s="90"/>
      <c r="L610" s="90" t="s">
        <v>89</v>
      </c>
      <c r="M610" s="35"/>
      <c r="N610" s="43">
        <v>50</v>
      </c>
      <c r="O610" s="91" t="s">
        <v>100</v>
      </c>
      <c r="P610" s="44" t="s">
        <v>298</v>
      </c>
      <c r="Q610" s="49" t="s">
        <v>138</v>
      </c>
      <c r="R610" s="92"/>
      <c r="S610" s="92"/>
      <c r="T610" s="50"/>
      <c r="U610" s="55"/>
      <c r="V610" s="93">
        <v>480</v>
      </c>
      <c r="W610" s="56"/>
      <c r="X610" s="61"/>
      <c r="Y610" s="74"/>
      <c r="Z610" s="74"/>
      <c r="AA610" s="74"/>
      <c r="AB610" s="74">
        <v>136</v>
      </c>
      <c r="AC610" s="74">
        <v>3.9</v>
      </c>
      <c r="AD610" s="74">
        <v>0.67</v>
      </c>
      <c r="AE610" s="74">
        <v>8.4163999999999994</v>
      </c>
      <c r="AF610" s="74">
        <v>104</v>
      </c>
      <c r="AG610" s="74"/>
      <c r="AH610" s="74"/>
      <c r="AI610" s="74"/>
      <c r="AJ610" s="62"/>
      <c r="AK610" s="67" t="s">
        <v>2963</v>
      </c>
      <c r="AL610" s="94"/>
      <c r="AM610" s="94">
        <v>440</v>
      </c>
      <c r="AN610" s="68" t="s">
        <v>2964</v>
      </c>
      <c r="AO610" s="101" t="s">
        <v>3422</v>
      </c>
      <c r="AP610" s="98" t="str" cm="1">
        <f t="array" aca="1" ref="AP610" ca="1">INDIRECT(ADDRESS(CELL("row", INDEX('Drugs properties'!$A:$A, MATCH($D610, 'Drugs properties'!$A:$A, 0), 0)), 2, 4, TRUE, "Drugs properties"))</f>
        <v>CN1CCCCC1CCN2C3=CC=CC=C3SC4=C2C=C(C=C4)S.C.</v>
      </c>
      <c r="AQ610" s="98" cm="1">
        <f t="array" aca="1" ref="AQ610" ca="1">INDIRECT(ADDRESS(CELL("row", INDEX('Drugs properties'!$A:$A, MATCH($D610, 'Drugs properties'!$A:$A, 0), 0)), 3, 4, TRUE, "Drugs properties"))</f>
        <v>372.59</v>
      </c>
      <c r="AR610" s="98" cm="1">
        <f t="array" aca="1" ref="AR610" ca="1">INDIRECT(ADDRESS(CELL("row", INDEX('Drugs properties'!$A:$A, MATCH($D610, 'Drugs properties'!$A:$A, 0), 0)), 4, 4, TRUE, "Drugs properties"))</f>
        <v>70.58</v>
      </c>
      <c r="AS610" s="98" cm="1">
        <f t="array" aca="1" ref="AS610" ca="1">INDIRECT(ADDRESS(CELL("row", INDEX('Drugs properties'!$A:$A, MATCH($D610, 'Drugs properties'!$A:$A, 0), 0)), 5, 4, TRUE, "Drugs properties"))</f>
        <v>4.16</v>
      </c>
      <c r="AT610" s="98" cm="1">
        <f t="array" aca="1" ref="AT610" ca="1">INDIRECT(ADDRESS(CELL("row", INDEX('Drugs properties'!$A:$A, MATCH($D610, 'Drugs properties'!$A:$A, 0), 0)), 6, 4, TRUE, "Drugs properties"))</f>
        <v>1</v>
      </c>
      <c r="AU610" s="98" cm="1">
        <f t="array" aca="1" ref="AU610" ca="1">INDIRECT(ADDRESS(CELL("row", INDEX('Drugs properties'!$A:$A, MATCH($D610, 'Drugs properties'!$A:$A, 0), 0)), 7, 4, TRUE, "Drugs properties"))</f>
        <v>0</v>
      </c>
      <c r="AV610" s="98" cm="1">
        <f t="array" aca="1" ref="AV610" ca="1">INDIRECT(ADDRESS(CELL("row", INDEX('Drugs properties'!$A:$A, MATCH($D610, 'Drugs properties'!$A:$A, 0), 0)), 8, 4, TRUE, "Drugs properties"))</f>
        <v>3</v>
      </c>
      <c r="AW610" s="98" cm="1">
        <f t="array" aca="1" ref="AW610" ca="1">INDIRECT(ADDRESS(CELL("row", INDEX('Drugs properties'!$A:$A, MATCH($D610, 'Drugs properties'!$A:$A, 0), 0)), 9, 4, TRUE, "Drugs properties"))</f>
        <v>25</v>
      </c>
      <c r="AX610" s="105" cm="1">
        <f t="array" aca="1" ref="AX610" ca="1">INDIRECT(ADDRESS(CELL("row", INDEX('Drugs properties'!$A:$A, MATCH($D610, 'Drugs properties'!$A:$A, 0), 0)), 11, 4, TRUE, "Drugs properties"))</f>
        <v>5060</v>
      </c>
      <c r="AY610" s="102" cm="1">
        <f t="array" aca="1" ref="AY610" ca="1">INDIRECT(ADDRESS(CELL("row", INDEX('Drugs properties'!$A:$A, MATCH($D610, 'Drugs properties'!$A:$A, 0), 0)), 12, 4, TRUE, "Drugs properties"))</f>
        <v>570</v>
      </c>
      <c r="AZ610" s="102" cm="1">
        <f t="array" aca="1" ref="AZ610" ca="1">INDIRECT(ADDRESS(CELL("row", INDEX('Drugs properties'!$A:$A, MATCH($D610, 'Drugs properties'!$A:$A, 0), 0)), 13, 4, TRUE, "Drugs properties"))</f>
        <v>22</v>
      </c>
      <c r="BA610" s="109" cm="1">
        <f t="array" aca="1" ref="BA610" ca="1">INDIRECT(ADDRESS(CELL("row", INDEX('Drugs properties'!$A:$A, MATCH($D610, 'Drugs properties'!$A:$A, 0), 0)), 14, 4, TRUE, "Drugs properties"))</f>
        <v>2</v>
      </c>
    </row>
    <row r="611" spans="1:53" s="1" customFormat="1" ht="120" x14ac:dyDescent="0.25">
      <c r="A611" s="15">
        <v>609</v>
      </c>
      <c r="B611" s="89" t="s">
        <v>2967</v>
      </c>
      <c r="C611" s="32">
        <v>18634530</v>
      </c>
      <c r="D611" s="34" t="s">
        <v>507</v>
      </c>
      <c r="E611" s="90"/>
      <c r="F611" s="90"/>
      <c r="G611" s="90"/>
      <c r="H611" s="90"/>
      <c r="I611" s="90"/>
      <c r="J611" s="90"/>
      <c r="K611" s="90"/>
      <c r="L611" s="90"/>
      <c r="M611" s="35"/>
      <c r="N611" s="43">
        <v>82</v>
      </c>
      <c r="O611" s="91" t="s">
        <v>100</v>
      </c>
      <c r="P611" s="44" t="s">
        <v>106</v>
      </c>
      <c r="Q611" s="49"/>
      <c r="R611" s="92"/>
      <c r="S611" s="92"/>
      <c r="T611" s="50"/>
      <c r="U611" s="55"/>
      <c r="V611" s="93"/>
      <c r="W611" s="56"/>
      <c r="X611" s="61"/>
      <c r="Y611" s="74"/>
      <c r="Z611" s="74"/>
      <c r="AA611" s="74"/>
      <c r="AB611" s="74"/>
      <c r="AC611" s="74" t="s">
        <v>1124</v>
      </c>
      <c r="AD611" s="74"/>
      <c r="AE611" s="74"/>
      <c r="AF611" s="74"/>
      <c r="AG611" s="74"/>
      <c r="AH611" s="74"/>
      <c r="AI611" s="74"/>
      <c r="AJ611" s="62"/>
      <c r="AK611" s="67" t="s">
        <v>2965</v>
      </c>
      <c r="AL611" s="94"/>
      <c r="AM611" s="94"/>
      <c r="AN611" s="68" t="s">
        <v>2966</v>
      </c>
      <c r="AO611" s="101"/>
      <c r="AP611" s="98" t="str" cm="1">
        <f t="array" aca="1" ref="AP611" ca="1">INDIRECT(ADDRESS(CELL("row", INDEX('Drugs properties'!$A:$A, MATCH($D611, 'Drugs properties'!$A:$A, 0), 0)), 2, 4, TRUE, "Drugs properties"))</f>
        <v>CN1CCCCC1CCN2C3=CC=CC=C3SC4=C2C=C(C=C4)S.C.</v>
      </c>
      <c r="AQ611" s="98" cm="1">
        <f t="array" aca="1" ref="AQ611" ca="1">INDIRECT(ADDRESS(CELL("row", INDEX('Drugs properties'!$A:$A, MATCH($D611, 'Drugs properties'!$A:$A, 0), 0)), 3, 4, TRUE, "Drugs properties"))</f>
        <v>372.59</v>
      </c>
      <c r="AR611" s="98" cm="1">
        <f t="array" aca="1" ref="AR611" ca="1">INDIRECT(ADDRESS(CELL("row", INDEX('Drugs properties'!$A:$A, MATCH($D611, 'Drugs properties'!$A:$A, 0), 0)), 4, 4, TRUE, "Drugs properties"))</f>
        <v>70.58</v>
      </c>
      <c r="AS611" s="98" cm="1">
        <f t="array" aca="1" ref="AS611" ca="1">INDIRECT(ADDRESS(CELL("row", INDEX('Drugs properties'!$A:$A, MATCH($D611, 'Drugs properties'!$A:$A, 0), 0)), 5, 4, TRUE, "Drugs properties"))</f>
        <v>4.16</v>
      </c>
      <c r="AT611" s="98" cm="1">
        <f t="array" aca="1" ref="AT611" ca="1">INDIRECT(ADDRESS(CELL("row", INDEX('Drugs properties'!$A:$A, MATCH($D611, 'Drugs properties'!$A:$A, 0), 0)), 6, 4, TRUE, "Drugs properties"))</f>
        <v>1</v>
      </c>
      <c r="AU611" s="98" cm="1">
        <f t="array" aca="1" ref="AU611" ca="1">INDIRECT(ADDRESS(CELL("row", INDEX('Drugs properties'!$A:$A, MATCH($D611, 'Drugs properties'!$A:$A, 0), 0)), 7, 4, TRUE, "Drugs properties"))</f>
        <v>0</v>
      </c>
      <c r="AV611" s="98" cm="1">
        <f t="array" aca="1" ref="AV611" ca="1">INDIRECT(ADDRESS(CELL("row", INDEX('Drugs properties'!$A:$A, MATCH($D611, 'Drugs properties'!$A:$A, 0), 0)), 8, 4, TRUE, "Drugs properties"))</f>
        <v>3</v>
      </c>
      <c r="AW611" s="98" cm="1">
        <f t="array" aca="1" ref="AW611" ca="1">INDIRECT(ADDRESS(CELL("row", INDEX('Drugs properties'!$A:$A, MATCH($D611, 'Drugs properties'!$A:$A, 0), 0)), 9, 4, TRUE, "Drugs properties"))</f>
        <v>25</v>
      </c>
      <c r="AX611" s="105" cm="1">
        <f t="array" aca="1" ref="AX611" ca="1">INDIRECT(ADDRESS(CELL("row", INDEX('Drugs properties'!$A:$A, MATCH($D611, 'Drugs properties'!$A:$A, 0), 0)), 11, 4, TRUE, "Drugs properties"))</f>
        <v>5060</v>
      </c>
      <c r="AY611" s="102" cm="1">
        <f t="array" aca="1" ref="AY611" ca="1">INDIRECT(ADDRESS(CELL("row", INDEX('Drugs properties'!$A:$A, MATCH($D611, 'Drugs properties'!$A:$A, 0), 0)), 12, 4, TRUE, "Drugs properties"))</f>
        <v>570</v>
      </c>
      <c r="AZ611" s="102" cm="1">
        <f t="array" aca="1" ref="AZ611" ca="1">INDIRECT(ADDRESS(CELL("row", INDEX('Drugs properties'!$A:$A, MATCH($D611, 'Drugs properties'!$A:$A, 0), 0)), 13, 4, TRUE, "Drugs properties"))</f>
        <v>22</v>
      </c>
      <c r="BA611" s="109" cm="1">
        <f t="array" aca="1" ref="BA611" ca="1">INDIRECT(ADDRESS(CELL("row", INDEX('Drugs properties'!$A:$A, MATCH($D611, 'Drugs properties'!$A:$A, 0), 0)), 14, 4, TRUE, "Drugs properties"))</f>
        <v>2</v>
      </c>
    </row>
    <row r="612" spans="1:53" s="1" customFormat="1" ht="90" x14ac:dyDescent="0.25">
      <c r="A612" s="15">
        <v>610</v>
      </c>
      <c r="B612" s="89" t="s">
        <v>2968</v>
      </c>
      <c r="C612" s="32">
        <v>8213422</v>
      </c>
      <c r="D612" s="34" t="s">
        <v>2969</v>
      </c>
      <c r="E612" s="90">
        <v>3</v>
      </c>
      <c r="F612" s="90"/>
      <c r="G612" s="90" t="s">
        <v>26</v>
      </c>
      <c r="H612" s="90" t="s">
        <v>2971</v>
      </c>
      <c r="I612" s="90"/>
      <c r="J612" s="90"/>
      <c r="K612" s="90"/>
      <c r="L612" s="90"/>
      <c r="M612" s="35"/>
      <c r="N612" s="43">
        <v>54</v>
      </c>
      <c r="O612" s="91" t="s">
        <v>96</v>
      </c>
      <c r="P612" s="44" t="s">
        <v>2970</v>
      </c>
      <c r="Q612" s="49"/>
      <c r="R612" s="92"/>
      <c r="S612" s="92"/>
      <c r="T612" s="50"/>
      <c r="U612" s="55"/>
      <c r="V612" s="93"/>
      <c r="W612" s="56"/>
      <c r="X612" s="61"/>
      <c r="Y612" s="74"/>
      <c r="Z612" s="74"/>
      <c r="AA612" s="74"/>
      <c r="AB612" s="74"/>
      <c r="AC612" s="74"/>
      <c r="AD612" s="74">
        <v>0.69</v>
      </c>
      <c r="AE612" s="74"/>
      <c r="AF612" s="74"/>
      <c r="AG612" s="74"/>
      <c r="AH612" s="74"/>
      <c r="AI612" s="74"/>
      <c r="AJ612" s="62"/>
      <c r="AK612" s="67"/>
      <c r="AL612" s="94"/>
      <c r="AM612" s="94"/>
      <c r="AN612" s="68"/>
      <c r="AO612" s="101" t="s">
        <v>3428</v>
      </c>
      <c r="AP612" s="98" t="str" cm="1">
        <f t="array" aca="1" ref="AP612" ca="1">INDIRECT(ADDRESS(CELL("row", INDEX('Drugs properties'!$A:$A, MATCH($D612, 'Drugs properties'!$A:$A, 0), 0)), 2, 4, TRUE, "Drugs properties"))</f>
        <v>CCCS(=O)CCCN(CC)CC(COC1=CC=C(C=C1)C#N)O</v>
      </c>
      <c r="AQ612" s="98" cm="1">
        <f t="array" aca="1" ref="AQ612" ca="1">INDIRECT(ADDRESS(CELL("row", INDEX('Drugs properties'!$A:$A, MATCH($D612, 'Drugs properties'!$A:$A, 0), 0)), 3, 4, TRUE, "Drugs properties"))</f>
        <v>352.5</v>
      </c>
      <c r="AR612" s="98" cm="1">
        <f t="array" aca="1" ref="AR612" ca="1">INDIRECT(ADDRESS(CELL("row", INDEX('Drugs properties'!$A:$A, MATCH($D612, 'Drugs properties'!$A:$A, 0), 0)), 4, 4, TRUE, "Drugs properties"))</f>
        <v>92.77</v>
      </c>
      <c r="AS612" s="98" cm="1">
        <f t="array" aca="1" ref="AS612" ca="1">INDIRECT(ADDRESS(CELL("row", INDEX('Drugs properties'!$A:$A, MATCH($D612, 'Drugs properties'!$A:$A, 0), 0)), 5, 4, TRUE, "Drugs properties"))</f>
        <v>2.33</v>
      </c>
      <c r="AT612" s="98" cm="1">
        <f t="array" aca="1" ref="AT612" ca="1">INDIRECT(ADDRESS(CELL("row", INDEX('Drugs properties'!$A:$A, MATCH($D612, 'Drugs properties'!$A:$A, 0), 0)), 6, 4, TRUE, "Drugs properties"))</f>
        <v>5</v>
      </c>
      <c r="AU612" s="98" cm="1">
        <f t="array" aca="1" ref="AU612" ca="1">INDIRECT(ADDRESS(CELL("row", INDEX('Drugs properties'!$A:$A, MATCH($D612, 'Drugs properties'!$A:$A, 0), 0)), 7, 4, TRUE, "Drugs properties"))</f>
        <v>1</v>
      </c>
      <c r="AV612" s="98" cm="1">
        <f t="array" aca="1" ref="AV612" ca="1">INDIRECT(ADDRESS(CELL("row", INDEX('Drugs properties'!$A:$A, MATCH($D612, 'Drugs properties'!$A:$A, 0), 0)), 8, 4, TRUE, "Drugs properties"))</f>
        <v>12</v>
      </c>
      <c r="AW612" s="98" cm="1">
        <f t="array" aca="1" ref="AW612" ca="1">INDIRECT(ADDRESS(CELL("row", INDEX('Drugs properties'!$A:$A, MATCH($D612, 'Drugs properties'!$A:$A, 0), 0)), 9, 4, TRUE, "Drugs properties"))</f>
        <v>24</v>
      </c>
      <c r="AX612" s="105" t="str" cm="1">
        <f t="array" aca="1" ref="AX612" ca="1">INDIRECT(ADDRESS(CELL("row", INDEX('Drugs properties'!$A:$A, MATCH($D612, 'Drugs properties'!$A:$A, 0), 0)), 11, 4, TRUE, "Drugs properties"))</f>
        <v>-</v>
      </c>
      <c r="AY612" s="102" t="str" cm="1">
        <f t="array" aca="1" ref="AY612" ca="1">INDIRECT(ADDRESS(CELL("row", INDEX('Drugs properties'!$A:$A, MATCH($D612, 'Drugs properties'!$A:$A, 0), 0)), 12, 4, TRUE, "Drugs properties"))</f>
        <v>-</v>
      </c>
      <c r="AZ612" s="102" t="str" cm="1">
        <f t="array" aca="1" ref="AZ612" ca="1">INDIRECT(ADDRESS(CELL("row", INDEX('Drugs properties'!$A:$A, MATCH($D612, 'Drugs properties'!$A:$A, 0), 0)), 13, 4, TRUE, "Drugs properties"))</f>
        <v>-</v>
      </c>
      <c r="BA612" s="109" t="str" cm="1">
        <f t="array" aca="1" ref="BA612" ca="1">INDIRECT(ADDRESS(CELL("row", INDEX('Drugs properties'!$A:$A, MATCH($D612, 'Drugs properties'!$A:$A, 0), 0)), 14, 4, TRUE, "Drugs properties"))</f>
        <v>-</v>
      </c>
    </row>
    <row r="613" spans="1:53" s="1" customFormat="1" ht="90" x14ac:dyDescent="0.25">
      <c r="A613" s="15">
        <v>611</v>
      </c>
      <c r="B613" s="89" t="s">
        <v>2972</v>
      </c>
      <c r="C613" s="32">
        <v>11595612</v>
      </c>
      <c r="D613" s="34" t="s">
        <v>2973</v>
      </c>
      <c r="E613" s="90">
        <v>200</v>
      </c>
      <c r="F613" s="90" t="s">
        <v>2976</v>
      </c>
      <c r="G613" s="90"/>
      <c r="H613" s="90" t="s">
        <v>2977</v>
      </c>
      <c r="I613" s="90" t="s">
        <v>3403</v>
      </c>
      <c r="J613" s="90" t="s">
        <v>2978</v>
      </c>
      <c r="K613" s="90"/>
      <c r="L613" s="90"/>
      <c r="M613" s="35"/>
      <c r="N613" s="43">
        <v>76</v>
      </c>
      <c r="O613" s="91" t="s">
        <v>100</v>
      </c>
      <c r="P613" s="44" t="s">
        <v>2974</v>
      </c>
      <c r="Q613" s="49" t="s">
        <v>2975</v>
      </c>
      <c r="R613" s="92">
        <v>45</v>
      </c>
      <c r="S613" s="92"/>
      <c r="T613" s="50"/>
      <c r="U613" s="55"/>
      <c r="V613" s="93">
        <v>620</v>
      </c>
      <c r="W613" s="56">
        <v>530</v>
      </c>
      <c r="X613" s="61"/>
      <c r="Y613" s="74"/>
      <c r="Z613" s="74"/>
      <c r="AA613" s="74"/>
      <c r="AB613" s="74">
        <v>142</v>
      </c>
      <c r="AC613" s="74">
        <v>4.2</v>
      </c>
      <c r="AD613" s="74"/>
      <c r="AE613" s="74">
        <v>10.3401</v>
      </c>
      <c r="AF613" s="74"/>
      <c r="AG613" s="74"/>
      <c r="AH613" s="74"/>
      <c r="AI613" s="74"/>
      <c r="AJ613" s="62">
        <v>1.1312</v>
      </c>
      <c r="AK613" s="67" t="s">
        <v>2979</v>
      </c>
      <c r="AL613" s="94"/>
      <c r="AM613" s="95" t="s">
        <v>274</v>
      </c>
      <c r="AN613" s="68"/>
      <c r="AO613" s="101" t="s">
        <v>2980</v>
      </c>
      <c r="AP613" s="98" t="str" cm="1">
        <f t="array" aca="1" ref="AP613" ca="1">INDIRECT(ADDRESS(CELL("row", INDEX('Drugs properties'!$A:$A, MATCH($D613, 'Drugs properties'!$A:$A, 0), 0)), 2, 4, TRUE, "Drugs properties"))</f>
        <v>CC(C)C1C2=C(CCC1(CCN(C)CCCC3=NC4=CC=CC=C4N3)OC(=O)COC)C=C(C=C2)F</v>
      </c>
      <c r="AQ613" s="98" cm="1">
        <f t="array" aca="1" ref="AQ613" ca="1">INDIRECT(ADDRESS(CELL("row", INDEX('Drugs properties'!$A:$A, MATCH($D613, 'Drugs properties'!$A:$A, 0), 0)), 3, 4, TRUE, "Drugs properties"))</f>
        <v>495.6</v>
      </c>
      <c r="AR613" s="98" cm="1">
        <f t="array" aca="1" ref="AR613" ca="1">INDIRECT(ADDRESS(CELL("row", INDEX('Drugs properties'!$A:$A, MATCH($D613, 'Drugs properties'!$A:$A, 0), 0)), 4, 4, TRUE, "Drugs properties"))</f>
        <v>67.45</v>
      </c>
      <c r="AS613" s="98" cm="1">
        <f t="array" aca="1" ref="AS613" ca="1">INDIRECT(ADDRESS(CELL("row", INDEX('Drugs properties'!$A:$A, MATCH($D613, 'Drugs properties'!$A:$A, 0), 0)), 5, 4, TRUE, "Drugs properties"))</f>
        <v>5.18</v>
      </c>
      <c r="AT613" s="98" cm="1">
        <f t="array" aca="1" ref="AT613" ca="1">INDIRECT(ADDRESS(CELL("row", INDEX('Drugs properties'!$A:$A, MATCH($D613, 'Drugs properties'!$A:$A, 0), 0)), 6, 4, TRUE, "Drugs properties"))</f>
        <v>6</v>
      </c>
      <c r="AU613" s="98" cm="1">
        <f t="array" aca="1" ref="AU613" ca="1">INDIRECT(ADDRESS(CELL("row", INDEX('Drugs properties'!$A:$A, MATCH($D613, 'Drugs properties'!$A:$A, 0), 0)), 7, 4, TRUE, "Drugs properties"))</f>
        <v>1</v>
      </c>
      <c r="AV613" s="98" cm="1">
        <f t="array" aca="1" ref="AV613" ca="1">INDIRECT(ADDRESS(CELL("row", INDEX('Drugs properties'!$A:$A, MATCH($D613, 'Drugs properties'!$A:$A, 0), 0)), 8, 4, TRUE, "Drugs properties"))</f>
        <v>12</v>
      </c>
      <c r="AW613" s="98" cm="1">
        <f t="array" aca="1" ref="AW613" ca="1">INDIRECT(ADDRESS(CELL("row", INDEX('Drugs properties'!$A:$A, MATCH($D613, 'Drugs properties'!$A:$A, 0), 0)), 9, 4, TRUE, "Drugs properties"))</f>
        <v>36</v>
      </c>
      <c r="AX613" s="105" cm="1">
        <f t="array" aca="1" ref="AX613" ca="1">INDIRECT(ADDRESS(CELL("row", INDEX('Drugs properties'!$A:$A, MATCH($D613, 'Drugs properties'!$A:$A, 0), 0)), 11, 4, TRUE, "Drugs properties"))</f>
        <v>2331</v>
      </c>
      <c r="AY613" s="102" cm="1">
        <f t="array" aca="1" ref="AY613" ca="1">INDIRECT(ADDRESS(CELL("row", INDEX('Drugs properties'!$A:$A, MATCH($D613, 'Drugs properties'!$A:$A, 0), 0)), 12, 4, TRUE, "Drugs properties"))</f>
        <v>886</v>
      </c>
      <c r="AZ613" s="102" cm="1">
        <f t="array" aca="1" ref="AZ613" ca="1">INDIRECT(ADDRESS(CELL("row", INDEX('Drugs properties'!$A:$A, MATCH($D613, 'Drugs properties'!$A:$A, 0), 0)), 13, 4, TRUE, "Drugs properties"))</f>
        <v>36</v>
      </c>
      <c r="BA613" s="109" cm="1">
        <f t="array" aca="1" ref="BA613" ca="1">INDIRECT(ADDRESS(CELL("row", INDEX('Drugs properties'!$A:$A, MATCH($D613, 'Drugs properties'!$A:$A, 0), 0)), 14, 4, TRUE, "Drugs properties"))</f>
        <v>3</v>
      </c>
    </row>
    <row r="614" spans="1:53" s="1" customFormat="1" ht="150" x14ac:dyDescent="0.25">
      <c r="A614" s="15">
        <v>612</v>
      </c>
      <c r="B614" s="89" t="s">
        <v>2981</v>
      </c>
      <c r="C614" s="32">
        <v>6206104</v>
      </c>
      <c r="D614" s="34" t="s">
        <v>1767</v>
      </c>
      <c r="E614" s="90"/>
      <c r="F614" s="90"/>
      <c r="G614" s="90"/>
      <c r="H614" s="90"/>
      <c r="I614" s="90"/>
      <c r="J614" s="90"/>
      <c r="K614" s="90"/>
      <c r="L614" s="90"/>
      <c r="M614" s="35"/>
      <c r="N614" s="43">
        <v>72</v>
      </c>
      <c r="O614" s="91" t="s">
        <v>100</v>
      </c>
      <c r="P614" s="44" t="s">
        <v>2982</v>
      </c>
      <c r="Q614" s="49" t="s">
        <v>680</v>
      </c>
      <c r="R614" s="92"/>
      <c r="S614" s="92"/>
      <c r="T614" s="50"/>
      <c r="U614" s="55"/>
      <c r="V614" s="93"/>
      <c r="W614" s="56" t="s">
        <v>2984</v>
      </c>
      <c r="X614" s="61"/>
      <c r="Y614" s="74"/>
      <c r="Z614" s="74">
        <v>5800</v>
      </c>
      <c r="AA614" s="74"/>
      <c r="AB614" s="74"/>
      <c r="AC614" s="74">
        <v>4.3</v>
      </c>
      <c r="AD614" s="74">
        <v>0.9052</v>
      </c>
      <c r="AE614" s="74">
        <v>7.6</v>
      </c>
      <c r="AF614" s="74"/>
      <c r="AG614" s="74"/>
      <c r="AH614" s="74"/>
      <c r="AI614" s="74"/>
      <c r="AJ614" s="62"/>
      <c r="AK614" s="67" t="s">
        <v>3502</v>
      </c>
      <c r="AL614" s="94"/>
      <c r="AM614" s="94"/>
      <c r="AN614" s="68"/>
      <c r="AO614" s="101" t="s">
        <v>2983</v>
      </c>
      <c r="AP614" s="98" t="str" cm="1">
        <f t="array" aca="1" ref="AP614" ca="1">INDIRECT(ADDRESS(CELL("row", INDEX('Drugs properties'!$A:$A, MATCH($D614, 'Drugs properties'!$A:$A, 0), 0)), 2, 4, TRUE, "Drugs properties"))</f>
        <v>CCN(CC)CCNC(=O)C1=CC=C(C=C1)N</v>
      </c>
      <c r="AQ614" s="98" cm="1">
        <f t="array" aca="1" ref="AQ614" ca="1">INDIRECT(ADDRESS(CELL("row", INDEX('Drugs properties'!$A:$A, MATCH($D614, 'Drugs properties'!$A:$A, 0), 0)), 3, 4, TRUE, "Drugs properties"))</f>
        <v>235.33</v>
      </c>
      <c r="AR614" s="98" cm="1">
        <f t="array" aca="1" ref="AR614" ca="1">INDIRECT(ADDRESS(CELL("row", INDEX('Drugs properties'!$A:$A, MATCH($D614, 'Drugs properties'!$A:$A, 0), 0)), 4, 4, TRUE, "Drugs properties"))</f>
        <v>58.36</v>
      </c>
      <c r="AS614" s="98" cm="1">
        <f t="array" aca="1" ref="AS614" ca="1">INDIRECT(ADDRESS(CELL("row", INDEX('Drugs properties'!$A:$A, MATCH($D614, 'Drugs properties'!$A:$A, 0), 0)), 5, 4, TRUE, "Drugs properties"))</f>
        <v>1.49</v>
      </c>
      <c r="AT614" s="98" cm="1">
        <f t="array" aca="1" ref="AT614" ca="1">INDIRECT(ADDRESS(CELL("row", INDEX('Drugs properties'!$A:$A, MATCH($D614, 'Drugs properties'!$A:$A, 0), 0)), 6, 4, TRUE, "Drugs properties"))</f>
        <v>2</v>
      </c>
      <c r="AU614" s="98" cm="1">
        <f t="array" aca="1" ref="AU614" ca="1">INDIRECT(ADDRESS(CELL("row", INDEX('Drugs properties'!$A:$A, MATCH($D614, 'Drugs properties'!$A:$A, 0), 0)), 7, 4, TRUE, "Drugs properties"))</f>
        <v>2</v>
      </c>
      <c r="AV614" s="98" cm="1">
        <f t="array" aca="1" ref="AV614" ca="1">INDIRECT(ADDRESS(CELL("row", INDEX('Drugs properties'!$A:$A, MATCH($D614, 'Drugs properties'!$A:$A, 0), 0)), 8, 4, TRUE, "Drugs properties"))</f>
        <v>7</v>
      </c>
      <c r="AW614" s="98" cm="1">
        <f t="array" aca="1" ref="AW614" ca="1">INDIRECT(ADDRESS(CELL("row", INDEX('Drugs properties'!$A:$A, MATCH($D614, 'Drugs properties'!$A:$A, 0), 0)), 9, 4, TRUE, "Drugs properties"))</f>
        <v>17</v>
      </c>
      <c r="AX614" s="105" cm="1">
        <f t="array" aca="1" ref="AX614" ca="1">INDIRECT(ADDRESS(CELL("row", INDEX('Drugs properties'!$A:$A, MATCH($D614, 'Drugs properties'!$A:$A, 0), 0)), 11, 4, TRUE, "Drugs properties"))</f>
        <v>2042</v>
      </c>
      <c r="AY614" s="102" cm="1">
        <f t="array" aca="1" ref="AY614" ca="1">INDIRECT(ADDRESS(CELL("row", INDEX('Drugs properties'!$A:$A, MATCH($D614, 'Drugs properties'!$A:$A, 0), 0)), 12, 4, TRUE, "Drugs properties"))</f>
        <v>355</v>
      </c>
      <c r="AZ614" s="102" cm="1">
        <f t="array" aca="1" ref="AZ614" ca="1">INDIRECT(ADDRESS(CELL("row", INDEX('Drugs properties'!$A:$A, MATCH($D614, 'Drugs properties'!$A:$A, 0), 0)), 13, 4, TRUE, "Drugs properties"))</f>
        <v>31</v>
      </c>
      <c r="BA614" s="109" cm="1">
        <f t="array" aca="1" ref="BA614" ca="1">INDIRECT(ADDRESS(CELL("row", INDEX('Drugs properties'!$A:$A, MATCH($D614, 'Drugs properties'!$A:$A, 0), 0)), 14, 4, TRUE, "Drugs properties"))</f>
        <v>0</v>
      </c>
    </row>
    <row r="615" spans="1:53" s="1" customFormat="1" ht="150" x14ac:dyDescent="0.25">
      <c r="A615" s="15">
        <v>613</v>
      </c>
      <c r="B615" s="89" t="s">
        <v>2985</v>
      </c>
      <c r="C615" s="32">
        <v>17489884</v>
      </c>
      <c r="D615" s="34" t="s">
        <v>175</v>
      </c>
      <c r="E615" s="90">
        <v>600</v>
      </c>
      <c r="F615" s="90" t="s">
        <v>2987</v>
      </c>
      <c r="G615" s="90"/>
      <c r="H615" s="90" t="s">
        <v>2990</v>
      </c>
      <c r="I615" s="90"/>
      <c r="J615" s="90"/>
      <c r="K615" s="90"/>
      <c r="L615" s="90"/>
      <c r="M615" s="35"/>
      <c r="N615" s="43">
        <v>14</v>
      </c>
      <c r="O615" s="91" t="s">
        <v>100</v>
      </c>
      <c r="P615" s="44" t="s">
        <v>2986</v>
      </c>
      <c r="Q615" s="49" t="s">
        <v>2988</v>
      </c>
      <c r="R615" s="92"/>
      <c r="S615" s="92"/>
      <c r="T615" s="50"/>
      <c r="U615" s="55"/>
      <c r="V615" s="93"/>
      <c r="W615" s="56">
        <v>500</v>
      </c>
      <c r="X615" s="61"/>
      <c r="Y615" s="74"/>
      <c r="Z615" s="74"/>
      <c r="AA615" s="74"/>
      <c r="AB615" s="74"/>
      <c r="AC615" s="74" t="s">
        <v>73</v>
      </c>
      <c r="AD615" s="74">
        <v>0.44</v>
      </c>
      <c r="AE615" s="74" t="s">
        <v>73</v>
      </c>
      <c r="AF615" s="74"/>
      <c r="AG615" s="74"/>
      <c r="AH615" s="74"/>
      <c r="AI615" s="74"/>
      <c r="AJ615" s="62"/>
      <c r="AK615" s="67" t="s">
        <v>2989</v>
      </c>
      <c r="AL615" s="94"/>
      <c r="AM615" s="94"/>
      <c r="AN615" s="68"/>
      <c r="AO615" s="101"/>
      <c r="AP615" s="98" t="str" cm="1">
        <f t="array" aca="1" ref="AP615" ca="1">INDIRECT(ADDRESS(CELL("row", INDEX('Drugs properties'!$A:$A, MATCH($D615, 'Drugs properties'!$A:$A, 0), 0)), 2, 4, TRUE, "Drugs properties"))</f>
        <v>CC(C1=NC=NC=C1F)C(CN2C=NC=N2)(C3=C(C=C(C=C3)F)F)O</v>
      </c>
      <c r="AQ615" s="98" cm="1">
        <f t="array" aca="1" ref="AQ615" ca="1">INDIRECT(ADDRESS(CELL("row", INDEX('Drugs properties'!$A:$A, MATCH($D615, 'Drugs properties'!$A:$A, 0), 0)), 3, 4, TRUE, "Drugs properties"))</f>
        <v>349.31</v>
      </c>
      <c r="AR615" s="98" cm="1">
        <f t="array" aca="1" ref="AR615" ca="1">INDIRECT(ADDRESS(CELL("row", INDEX('Drugs properties'!$A:$A, MATCH($D615, 'Drugs properties'!$A:$A, 0), 0)), 4, 4, TRUE, "Drugs properties"))</f>
        <v>76.72</v>
      </c>
      <c r="AS615" s="98" cm="1">
        <f t="array" aca="1" ref="AS615" ca="1">INDIRECT(ADDRESS(CELL("row", INDEX('Drugs properties'!$A:$A, MATCH($D615, 'Drugs properties'!$A:$A, 0), 0)), 5, 4, TRUE, "Drugs properties"))</f>
        <v>2.4</v>
      </c>
      <c r="AT615" s="98" cm="1">
        <f t="array" aca="1" ref="AT615" ca="1">INDIRECT(ADDRESS(CELL("row", INDEX('Drugs properties'!$A:$A, MATCH($D615, 'Drugs properties'!$A:$A, 0), 0)), 6, 4, TRUE, "Drugs properties"))</f>
        <v>8</v>
      </c>
      <c r="AU615" s="98" cm="1">
        <f t="array" aca="1" ref="AU615" ca="1">INDIRECT(ADDRESS(CELL("row", INDEX('Drugs properties'!$A:$A, MATCH($D615, 'Drugs properties'!$A:$A, 0), 0)), 7, 4, TRUE, "Drugs properties"))</f>
        <v>1</v>
      </c>
      <c r="AV615" s="98" cm="1">
        <f t="array" aca="1" ref="AV615" ca="1">INDIRECT(ADDRESS(CELL("row", INDEX('Drugs properties'!$A:$A, MATCH($D615, 'Drugs properties'!$A:$A, 0), 0)), 8, 4, TRUE, "Drugs properties"))</f>
        <v>5</v>
      </c>
      <c r="AW615" s="98" cm="1">
        <f t="array" aca="1" ref="AW615" ca="1">INDIRECT(ADDRESS(CELL("row", INDEX('Drugs properties'!$A:$A, MATCH($D615, 'Drugs properties'!$A:$A, 0), 0)), 9, 4, TRUE, "Drugs properties"))</f>
        <v>25</v>
      </c>
      <c r="AX615" s="105" cm="1">
        <f t="array" aca="1" ref="AX615" ca="1">INDIRECT(ADDRESS(CELL("row", INDEX('Drugs properties'!$A:$A, MATCH($D615, 'Drugs properties'!$A:$A, 0), 0)), 11, 4, TRUE, "Drugs properties"))</f>
        <v>13789</v>
      </c>
      <c r="AY615" s="102" cm="1">
        <f t="array" aca="1" ref="AY615" ca="1">INDIRECT(ADDRESS(CELL("row", INDEX('Drugs properties'!$A:$A, MATCH($D615, 'Drugs properties'!$A:$A, 0), 0)), 12, 4, TRUE, "Drugs properties"))</f>
        <v>871</v>
      </c>
      <c r="AZ615" s="102" cm="1">
        <f t="array" aca="1" ref="AZ615" ca="1">INDIRECT(ADDRESS(CELL("row", INDEX('Drugs properties'!$A:$A, MATCH($D615, 'Drugs properties'!$A:$A, 0), 0)), 13, 4, TRUE, "Drugs properties"))</f>
        <v>65</v>
      </c>
      <c r="BA615" s="109" cm="1">
        <f t="array" aca="1" ref="BA615" ca="1">INDIRECT(ADDRESS(CELL("row", INDEX('Drugs properties'!$A:$A, MATCH($D615, 'Drugs properties'!$A:$A, 0), 0)), 14, 4, TRUE, "Drugs properties"))</f>
        <v>7</v>
      </c>
    </row>
    <row r="616" spans="1:53" s="1" customFormat="1" ht="225" x14ac:dyDescent="0.25">
      <c r="A616" s="15">
        <v>614</v>
      </c>
      <c r="B616" s="89" t="s">
        <v>2991</v>
      </c>
      <c r="C616" s="32">
        <v>24855597</v>
      </c>
      <c r="D616" s="34" t="s">
        <v>175</v>
      </c>
      <c r="E616" s="90">
        <v>400</v>
      </c>
      <c r="F616" s="90" t="s">
        <v>1327</v>
      </c>
      <c r="G616" s="90" t="s">
        <v>26</v>
      </c>
      <c r="H616" s="90" t="s">
        <v>3404</v>
      </c>
      <c r="I616" s="90" t="s">
        <v>3405</v>
      </c>
      <c r="J616" s="90" t="s">
        <v>2992</v>
      </c>
      <c r="K616" s="90" t="s">
        <v>3406</v>
      </c>
      <c r="L616" s="90"/>
      <c r="M616" s="35"/>
      <c r="N616" s="43">
        <v>59</v>
      </c>
      <c r="O616" s="91" t="s">
        <v>96</v>
      </c>
      <c r="P616" s="44" t="s">
        <v>2995</v>
      </c>
      <c r="Q616" s="49"/>
      <c r="R616" s="92"/>
      <c r="S616" s="92"/>
      <c r="T616" s="50"/>
      <c r="U616" s="55"/>
      <c r="V616" s="93"/>
      <c r="W616" s="56">
        <v>579</v>
      </c>
      <c r="X616" s="61"/>
      <c r="Y616" s="74"/>
      <c r="Z616" s="74"/>
      <c r="AA616" s="74"/>
      <c r="AB616" s="74"/>
      <c r="AC616" s="74">
        <v>3.8</v>
      </c>
      <c r="AD616" s="74">
        <v>1</v>
      </c>
      <c r="AE616" s="74">
        <v>8.9374000000000002</v>
      </c>
      <c r="AF616" s="74"/>
      <c r="AG616" s="74"/>
      <c r="AH616" s="74"/>
      <c r="AI616" s="74"/>
      <c r="AJ616" s="62">
        <v>4864.16</v>
      </c>
      <c r="AK616" s="67" t="s">
        <v>2994</v>
      </c>
      <c r="AL616" s="94"/>
      <c r="AM616" s="94"/>
      <c r="AN616" s="68" t="s">
        <v>2993</v>
      </c>
      <c r="AO616" s="101"/>
      <c r="AP616" s="98" t="str" cm="1">
        <f t="array" aca="1" ref="AP616" ca="1">INDIRECT(ADDRESS(CELL("row", INDEX('Drugs properties'!$A:$A, MATCH($D616, 'Drugs properties'!$A:$A, 0), 0)), 2, 4, TRUE, "Drugs properties"))</f>
        <v>CC(C1=NC=NC=C1F)C(CN2C=NC=N2)(C3=C(C=C(C=C3)F)F)O</v>
      </c>
      <c r="AQ616" s="98" cm="1">
        <f t="array" aca="1" ref="AQ616" ca="1">INDIRECT(ADDRESS(CELL("row", INDEX('Drugs properties'!$A:$A, MATCH($D616, 'Drugs properties'!$A:$A, 0), 0)), 3, 4, TRUE, "Drugs properties"))</f>
        <v>349.31</v>
      </c>
      <c r="AR616" s="98" cm="1">
        <f t="array" aca="1" ref="AR616" ca="1">INDIRECT(ADDRESS(CELL("row", INDEX('Drugs properties'!$A:$A, MATCH($D616, 'Drugs properties'!$A:$A, 0), 0)), 4, 4, TRUE, "Drugs properties"))</f>
        <v>76.72</v>
      </c>
      <c r="AS616" s="98" cm="1">
        <f t="array" aca="1" ref="AS616" ca="1">INDIRECT(ADDRESS(CELL("row", INDEX('Drugs properties'!$A:$A, MATCH($D616, 'Drugs properties'!$A:$A, 0), 0)), 5, 4, TRUE, "Drugs properties"))</f>
        <v>2.4</v>
      </c>
      <c r="AT616" s="98" cm="1">
        <f t="array" aca="1" ref="AT616" ca="1">INDIRECT(ADDRESS(CELL("row", INDEX('Drugs properties'!$A:$A, MATCH($D616, 'Drugs properties'!$A:$A, 0), 0)), 6, 4, TRUE, "Drugs properties"))</f>
        <v>8</v>
      </c>
      <c r="AU616" s="98" cm="1">
        <f t="array" aca="1" ref="AU616" ca="1">INDIRECT(ADDRESS(CELL("row", INDEX('Drugs properties'!$A:$A, MATCH($D616, 'Drugs properties'!$A:$A, 0), 0)), 7, 4, TRUE, "Drugs properties"))</f>
        <v>1</v>
      </c>
      <c r="AV616" s="98" cm="1">
        <f t="array" aca="1" ref="AV616" ca="1">INDIRECT(ADDRESS(CELL("row", INDEX('Drugs properties'!$A:$A, MATCH($D616, 'Drugs properties'!$A:$A, 0), 0)), 8, 4, TRUE, "Drugs properties"))</f>
        <v>5</v>
      </c>
      <c r="AW616" s="98" cm="1">
        <f t="array" aca="1" ref="AW616" ca="1">INDIRECT(ADDRESS(CELL("row", INDEX('Drugs properties'!$A:$A, MATCH($D616, 'Drugs properties'!$A:$A, 0), 0)), 9, 4, TRUE, "Drugs properties"))</f>
        <v>25</v>
      </c>
      <c r="AX616" s="105" cm="1">
        <f t="array" aca="1" ref="AX616" ca="1">INDIRECT(ADDRESS(CELL("row", INDEX('Drugs properties'!$A:$A, MATCH($D616, 'Drugs properties'!$A:$A, 0), 0)), 11, 4, TRUE, "Drugs properties"))</f>
        <v>13789</v>
      </c>
      <c r="AY616" s="102" cm="1">
        <f t="array" aca="1" ref="AY616" ca="1">INDIRECT(ADDRESS(CELL("row", INDEX('Drugs properties'!$A:$A, MATCH($D616, 'Drugs properties'!$A:$A, 0), 0)), 12, 4, TRUE, "Drugs properties"))</f>
        <v>871</v>
      </c>
      <c r="AZ616" s="102" cm="1">
        <f t="array" aca="1" ref="AZ616" ca="1">INDIRECT(ADDRESS(CELL("row", INDEX('Drugs properties'!$A:$A, MATCH($D616, 'Drugs properties'!$A:$A, 0), 0)), 13, 4, TRUE, "Drugs properties"))</f>
        <v>65</v>
      </c>
      <c r="BA616" s="109" cm="1">
        <f t="array" aca="1" ref="BA616" ca="1">INDIRECT(ADDRESS(CELL("row", INDEX('Drugs properties'!$A:$A, MATCH($D616, 'Drugs properties'!$A:$A, 0), 0)), 14, 4, TRUE, "Drugs properties"))</f>
        <v>7</v>
      </c>
    </row>
    <row r="617" spans="1:53" s="1" customFormat="1" ht="75" x14ac:dyDescent="0.25">
      <c r="A617" s="15">
        <v>615</v>
      </c>
      <c r="B617" s="89" t="s">
        <v>2991</v>
      </c>
      <c r="C617" s="32">
        <v>24855597</v>
      </c>
      <c r="D617" s="34" t="s">
        <v>175</v>
      </c>
      <c r="E617" s="90">
        <v>400</v>
      </c>
      <c r="F617" s="90" t="s">
        <v>1327</v>
      </c>
      <c r="G617" s="90" t="s">
        <v>26</v>
      </c>
      <c r="H617" s="90" t="s">
        <v>2998</v>
      </c>
      <c r="I617" s="90" t="s">
        <v>2999</v>
      </c>
      <c r="J617" s="90"/>
      <c r="K617" s="90" t="s">
        <v>3000</v>
      </c>
      <c r="L617" s="90"/>
      <c r="M617" s="35"/>
      <c r="N617" s="43">
        <v>52</v>
      </c>
      <c r="O617" s="91" t="s">
        <v>100</v>
      </c>
      <c r="P617" s="44" t="s">
        <v>2995</v>
      </c>
      <c r="Q617" s="49"/>
      <c r="R617" s="92"/>
      <c r="S617" s="92"/>
      <c r="T617" s="50"/>
      <c r="U617" s="55"/>
      <c r="V617" s="93"/>
      <c r="W617" s="56">
        <v>533</v>
      </c>
      <c r="X617" s="61"/>
      <c r="Y617" s="74"/>
      <c r="Z617" s="74"/>
      <c r="AA617" s="74"/>
      <c r="AB617" s="74"/>
      <c r="AC617" s="74">
        <v>3.5</v>
      </c>
      <c r="AD617" s="74">
        <v>0.64</v>
      </c>
      <c r="AE617" s="74">
        <v>9.5785999999999998</v>
      </c>
      <c r="AF617" s="74"/>
      <c r="AG617" s="74"/>
      <c r="AH617" s="74"/>
      <c r="AI617" s="74"/>
      <c r="AJ617" s="62">
        <v>757.904</v>
      </c>
      <c r="AK617" s="67" t="s">
        <v>2996</v>
      </c>
      <c r="AL617" s="94"/>
      <c r="AM617" s="95" t="s">
        <v>2488</v>
      </c>
      <c r="AN617" s="68" t="s">
        <v>2997</v>
      </c>
      <c r="AO617" s="101"/>
      <c r="AP617" s="98" t="str" cm="1">
        <f t="array" aca="1" ref="AP617" ca="1">INDIRECT(ADDRESS(CELL("row", INDEX('Drugs properties'!$A:$A, MATCH($D617, 'Drugs properties'!$A:$A, 0), 0)), 2, 4, TRUE, "Drugs properties"))</f>
        <v>CC(C1=NC=NC=C1F)C(CN2C=NC=N2)(C3=C(C=C(C=C3)F)F)O</v>
      </c>
      <c r="AQ617" s="98" cm="1">
        <f t="array" aca="1" ref="AQ617" ca="1">INDIRECT(ADDRESS(CELL("row", INDEX('Drugs properties'!$A:$A, MATCH($D617, 'Drugs properties'!$A:$A, 0), 0)), 3, 4, TRUE, "Drugs properties"))</f>
        <v>349.31</v>
      </c>
      <c r="AR617" s="98" cm="1">
        <f t="array" aca="1" ref="AR617" ca="1">INDIRECT(ADDRESS(CELL("row", INDEX('Drugs properties'!$A:$A, MATCH($D617, 'Drugs properties'!$A:$A, 0), 0)), 4, 4, TRUE, "Drugs properties"))</f>
        <v>76.72</v>
      </c>
      <c r="AS617" s="98" cm="1">
        <f t="array" aca="1" ref="AS617" ca="1">INDIRECT(ADDRESS(CELL("row", INDEX('Drugs properties'!$A:$A, MATCH($D617, 'Drugs properties'!$A:$A, 0), 0)), 5, 4, TRUE, "Drugs properties"))</f>
        <v>2.4</v>
      </c>
      <c r="AT617" s="98" cm="1">
        <f t="array" aca="1" ref="AT617" ca="1">INDIRECT(ADDRESS(CELL("row", INDEX('Drugs properties'!$A:$A, MATCH($D617, 'Drugs properties'!$A:$A, 0), 0)), 6, 4, TRUE, "Drugs properties"))</f>
        <v>8</v>
      </c>
      <c r="AU617" s="98" cm="1">
        <f t="array" aca="1" ref="AU617" ca="1">INDIRECT(ADDRESS(CELL("row", INDEX('Drugs properties'!$A:$A, MATCH($D617, 'Drugs properties'!$A:$A, 0), 0)), 7, 4, TRUE, "Drugs properties"))</f>
        <v>1</v>
      </c>
      <c r="AV617" s="98" cm="1">
        <f t="array" aca="1" ref="AV617" ca="1">INDIRECT(ADDRESS(CELL("row", INDEX('Drugs properties'!$A:$A, MATCH($D617, 'Drugs properties'!$A:$A, 0), 0)), 8, 4, TRUE, "Drugs properties"))</f>
        <v>5</v>
      </c>
      <c r="AW617" s="98" cm="1">
        <f t="array" aca="1" ref="AW617" ca="1">INDIRECT(ADDRESS(CELL("row", INDEX('Drugs properties'!$A:$A, MATCH($D617, 'Drugs properties'!$A:$A, 0), 0)), 9, 4, TRUE, "Drugs properties"))</f>
        <v>25</v>
      </c>
      <c r="AX617" s="105" cm="1">
        <f t="array" aca="1" ref="AX617" ca="1">INDIRECT(ADDRESS(CELL("row", INDEX('Drugs properties'!$A:$A, MATCH($D617, 'Drugs properties'!$A:$A, 0), 0)), 11, 4, TRUE, "Drugs properties"))</f>
        <v>13789</v>
      </c>
      <c r="AY617" s="102" cm="1">
        <f t="array" aca="1" ref="AY617" ca="1">INDIRECT(ADDRESS(CELL("row", INDEX('Drugs properties'!$A:$A, MATCH($D617, 'Drugs properties'!$A:$A, 0), 0)), 12, 4, TRUE, "Drugs properties"))</f>
        <v>871</v>
      </c>
      <c r="AZ617" s="102" cm="1">
        <f t="array" aca="1" ref="AZ617" ca="1">INDIRECT(ADDRESS(CELL("row", INDEX('Drugs properties'!$A:$A, MATCH($D617, 'Drugs properties'!$A:$A, 0), 0)), 13, 4, TRUE, "Drugs properties"))</f>
        <v>65</v>
      </c>
      <c r="BA617" s="109" cm="1">
        <f t="array" aca="1" ref="BA617" ca="1">INDIRECT(ADDRESS(CELL("row", INDEX('Drugs properties'!$A:$A, MATCH($D617, 'Drugs properties'!$A:$A, 0), 0)), 14, 4, TRUE, "Drugs properties"))</f>
        <v>7</v>
      </c>
    </row>
    <row r="618" spans="1:53" s="1" customFormat="1" ht="120" x14ac:dyDescent="0.25">
      <c r="A618" s="15">
        <v>616</v>
      </c>
      <c r="B618" s="89" t="s">
        <v>3001</v>
      </c>
      <c r="C618" s="32">
        <v>22190985</v>
      </c>
      <c r="D618" s="34" t="s">
        <v>175</v>
      </c>
      <c r="E618" s="90">
        <v>400</v>
      </c>
      <c r="F618" s="90" t="s">
        <v>1327</v>
      </c>
      <c r="G618" s="90"/>
      <c r="H618" s="90" t="s">
        <v>3005</v>
      </c>
      <c r="I618" s="90" t="s">
        <v>3407</v>
      </c>
      <c r="J618" s="90" t="s">
        <v>3006</v>
      </c>
      <c r="K618" s="90"/>
      <c r="L618" s="90"/>
      <c r="M618" s="35"/>
      <c r="N618" s="43">
        <v>57</v>
      </c>
      <c r="O618" s="91" t="s">
        <v>96</v>
      </c>
      <c r="P618" s="44" t="s">
        <v>3003</v>
      </c>
      <c r="Q618" s="49"/>
      <c r="R618" s="92"/>
      <c r="S618" s="92"/>
      <c r="T618" s="50"/>
      <c r="U618" s="55"/>
      <c r="V618" s="93"/>
      <c r="W618" s="56" t="s">
        <v>3002</v>
      </c>
      <c r="X618" s="61">
        <v>258</v>
      </c>
      <c r="Y618" s="74"/>
      <c r="Z618" s="74"/>
      <c r="AA618" s="74"/>
      <c r="AB618" s="74"/>
      <c r="AC618" s="74">
        <v>3.7</v>
      </c>
      <c r="AD618" s="74">
        <v>1.1000000000000001</v>
      </c>
      <c r="AE618" s="74">
        <v>8.6</v>
      </c>
      <c r="AF618" s="74"/>
      <c r="AG618" s="74"/>
      <c r="AH618" s="74"/>
      <c r="AI618" s="74"/>
      <c r="AJ618" s="62">
        <v>1.2</v>
      </c>
      <c r="AK618" s="67" t="s">
        <v>3004</v>
      </c>
      <c r="AL618" s="94"/>
      <c r="AM618" s="94"/>
      <c r="AN618" s="68"/>
      <c r="AO618" s="101"/>
      <c r="AP618" s="98" t="str" cm="1">
        <f t="array" aca="1" ref="AP618" ca="1">INDIRECT(ADDRESS(CELL("row", INDEX('Drugs properties'!$A:$A, MATCH($D618, 'Drugs properties'!$A:$A, 0), 0)), 2, 4, TRUE, "Drugs properties"))</f>
        <v>CC(C1=NC=NC=C1F)C(CN2C=NC=N2)(C3=C(C=C(C=C3)F)F)O</v>
      </c>
      <c r="AQ618" s="98" cm="1">
        <f t="array" aca="1" ref="AQ618" ca="1">INDIRECT(ADDRESS(CELL("row", INDEX('Drugs properties'!$A:$A, MATCH($D618, 'Drugs properties'!$A:$A, 0), 0)), 3, 4, TRUE, "Drugs properties"))</f>
        <v>349.31</v>
      </c>
      <c r="AR618" s="98" cm="1">
        <f t="array" aca="1" ref="AR618" ca="1">INDIRECT(ADDRESS(CELL("row", INDEX('Drugs properties'!$A:$A, MATCH($D618, 'Drugs properties'!$A:$A, 0), 0)), 4, 4, TRUE, "Drugs properties"))</f>
        <v>76.72</v>
      </c>
      <c r="AS618" s="98" cm="1">
        <f t="array" aca="1" ref="AS618" ca="1">INDIRECT(ADDRESS(CELL("row", INDEX('Drugs properties'!$A:$A, MATCH($D618, 'Drugs properties'!$A:$A, 0), 0)), 5, 4, TRUE, "Drugs properties"))</f>
        <v>2.4</v>
      </c>
      <c r="AT618" s="98" cm="1">
        <f t="array" aca="1" ref="AT618" ca="1">INDIRECT(ADDRESS(CELL("row", INDEX('Drugs properties'!$A:$A, MATCH($D618, 'Drugs properties'!$A:$A, 0), 0)), 6, 4, TRUE, "Drugs properties"))</f>
        <v>8</v>
      </c>
      <c r="AU618" s="98" cm="1">
        <f t="array" aca="1" ref="AU618" ca="1">INDIRECT(ADDRESS(CELL("row", INDEX('Drugs properties'!$A:$A, MATCH($D618, 'Drugs properties'!$A:$A, 0), 0)), 7, 4, TRUE, "Drugs properties"))</f>
        <v>1</v>
      </c>
      <c r="AV618" s="98" cm="1">
        <f t="array" aca="1" ref="AV618" ca="1">INDIRECT(ADDRESS(CELL("row", INDEX('Drugs properties'!$A:$A, MATCH($D618, 'Drugs properties'!$A:$A, 0), 0)), 8, 4, TRUE, "Drugs properties"))</f>
        <v>5</v>
      </c>
      <c r="AW618" s="98" cm="1">
        <f t="array" aca="1" ref="AW618" ca="1">INDIRECT(ADDRESS(CELL("row", INDEX('Drugs properties'!$A:$A, MATCH($D618, 'Drugs properties'!$A:$A, 0), 0)), 9, 4, TRUE, "Drugs properties"))</f>
        <v>25</v>
      </c>
      <c r="AX618" s="105" cm="1">
        <f t="array" aca="1" ref="AX618" ca="1">INDIRECT(ADDRESS(CELL("row", INDEX('Drugs properties'!$A:$A, MATCH($D618, 'Drugs properties'!$A:$A, 0), 0)), 11, 4, TRUE, "Drugs properties"))</f>
        <v>13789</v>
      </c>
      <c r="AY618" s="102" cm="1">
        <f t="array" aca="1" ref="AY618" ca="1">INDIRECT(ADDRESS(CELL("row", INDEX('Drugs properties'!$A:$A, MATCH($D618, 'Drugs properties'!$A:$A, 0), 0)), 12, 4, TRUE, "Drugs properties"))</f>
        <v>871</v>
      </c>
      <c r="AZ618" s="102" cm="1">
        <f t="array" aca="1" ref="AZ618" ca="1">INDIRECT(ADDRESS(CELL("row", INDEX('Drugs properties'!$A:$A, MATCH($D618, 'Drugs properties'!$A:$A, 0), 0)), 13, 4, TRUE, "Drugs properties"))</f>
        <v>65</v>
      </c>
      <c r="BA618" s="109" cm="1">
        <f t="array" aca="1" ref="BA618" ca="1">INDIRECT(ADDRESS(CELL("row", INDEX('Drugs properties'!$A:$A, MATCH($D618, 'Drugs properties'!$A:$A, 0), 0)), 14, 4, TRUE, "Drugs properties"))</f>
        <v>7</v>
      </c>
    </row>
    <row r="619" spans="1:53" s="1" customFormat="1" ht="105" x14ac:dyDescent="0.25">
      <c r="A619" s="15">
        <v>617</v>
      </c>
      <c r="B619" s="89" t="s">
        <v>3007</v>
      </c>
      <c r="C619" s="32">
        <v>24462399</v>
      </c>
      <c r="D619" s="34" t="s">
        <v>68</v>
      </c>
      <c r="E619" s="90">
        <v>200</v>
      </c>
      <c r="F619" s="90"/>
      <c r="G619" s="90" t="s">
        <v>19</v>
      </c>
      <c r="H619" s="90" t="s">
        <v>3009</v>
      </c>
      <c r="I619" s="90" t="s">
        <v>3408</v>
      </c>
      <c r="J619" s="90" t="s">
        <v>3010</v>
      </c>
      <c r="K619" s="90" t="s">
        <v>1409</v>
      </c>
      <c r="L619" s="90"/>
      <c r="M619" s="35"/>
      <c r="N619" s="43">
        <v>31</v>
      </c>
      <c r="O619" s="91" t="s">
        <v>100</v>
      </c>
      <c r="P619" s="44" t="s">
        <v>3008</v>
      </c>
      <c r="Q619" s="49"/>
      <c r="R619" s="92"/>
      <c r="S619" s="92"/>
      <c r="T619" s="50"/>
      <c r="U619" s="55"/>
      <c r="V619" s="93"/>
      <c r="W619" s="56">
        <v>850</v>
      </c>
      <c r="X619" s="61"/>
      <c r="Y619" s="74"/>
      <c r="Z619" s="74"/>
      <c r="AA619" s="74"/>
      <c r="AB619" s="74"/>
      <c r="AC619" s="74">
        <v>3.7</v>
      </c>
      <c r="AD619" s="74">
        <v>0.6583</v>
      </c>
      <c r="AE619" s="74"/>
      <c r="AF619" s="74"/>
      <c r="AG619" s="74"/>
      <c r="AH619" s="74"/>
      <c r="AI619" s="74"/>
      <c r="AJ619" s="62"/>
      <c r="AK619" s="67" t="s">
        <v>3011</v>
      </c>
      <c r="AL619" s="94"/>
      <c r="AM619" s="94"/>
      <c r="AN619" s="68"/>
      <c r="AO619" s="101"/>
      <c r="AP619" s="98" t="str" cm="1">
        <f t="array" aca="1" ref="AP619" ca="1">INDIRECT(ADDRESS(CELL("row", INDEX('Drugs properties'!$A:$A, MATCH($D619, 'Drugs properties'!$A:$A, 0), 0)), 2, 4, TRUE, "Drugs properties"))</f>
        <v>C1CN(CCN1CCCN2C(=O)N3C=CC=CC3=N2)C4=CC(=CC=C4)Cl</v>
      </c>
      <c r="AQ619" s="98" cm="1">
        <f t="array" aca="1" ref="AQ619" ca="1">INDIRECT(ADDRESS(CELL("row", INDEX('Drugs properties'!$A:$A, MATCH($D619, 'Drugs properties'!$A:$A, 0), 0)), 3, 4, TRUE, "Drugs properties"))</f>
        <v>371.86</v>
      </c>
      <c r="AR619" s="98" cm="1">
        <f t="array" aca="1" ref="AR619" ca="1">INDIRECT(ADDRESS(CELL("row", INDEX('Drugs properties'!$A:$A, MATCH($D619, 'Drugs properties'!$A:$A, 0), 0)), 4, 4, TRUE, "Drugs properties"))</f>
        <v>45.78</v>
      </c>
      <c r="AS619" s="98" cm="1">
        <f t="array" aca="1" ref="AS619" ca="1">INDIRECT(ADDRESS(CELL("row", INDEX('Drugs properties'!$A:$A, MATCH($D619, 'Drugs properties'!$A:$A, 0), 0)), 5, 4, TRUE, "Drugs properties"))</f>
        <v>2.63</v>
      </c>
      <c r="AT619" s="98" cm="1">
        <f t="array" aca="1" ref="AT619" ca="1">INDIRECT(ADDRESS(CELL("row", INDEX('Drugs properties'!$A:$A, MATCH($D619, 'Drugs properties'!$A:$A, 0), 0)), 6, 4, TRUE, "Drugs properties"))</f>
        <v>3</v>
      </c>
      <c r="AU619" s="98" cm="1">
        <f t="array" aca="1" ref="AU619" ca="1">INDIRECT(ADDRESS(CELL("row", INDEX('Drugs properties'!$A:$A, MATCH($D619, 'Drugs properties'!$A:$A, 0), 0)), 7, 4, TRUE, "Drugs properties"))</f>
        <v>0</v>
      </c>
      <c r="AV619" s="98" cm="1">
        <f t="array" aca="1" ref="AV619" ca="1">INDIRECT(ADDRESS(CELL("row", INDEX('Drugs properties'!$A:$A, MATCH($D619, 'Drugs properties'!$A:$A, 0), 0)), 8, 4, TRUE, "Drugs properties"))</f>
        <v>5</v>
      </c>
      <c r="AW619" s="98" cm="1">
        <f t="array" aca="1" ref="AW619" ca="1">INDIRECT(ADDRESS(CELL("row", INDEX('Drugs properties'!$A:$A, MATCH($D619, 'Drugs properties'!$A:$A, 0), 0)), 9, 4, TRUE, "Drugs properties"))</f>
        <v>26</v>
      </c>
      <c r="AX619" s="105" cm="1">
        <f t="array" aca="1" ref="AX619" ca="1">INDIRECT(ADDRESS(CELL("row", INDEX('Drugs properties'!$A:$A, MATCH($D619, 'Drugs properties'!$A:$A, 0), 0)), 11, 4, TRUE, "Drugs properties"))</f>
        <v>22813</v>
      </c>
      <c r="AY619" s="102" cm="1">
        <f t="array" aca="1" ref="AY619" ca="1">INDIRECT(ADDRESS(CELL("row", INDEX('Drugs properties'!$A:$A, MATCH($D619, 'Drugs properties'!$A:$A, 0), 0)), 12, 4, TRUE, "Drugs properties"))</f>
        <v>3190</v>
      </c>
      <c r="AZ619" s="102" cm="1">
        <f t="array" aca="1" ref="AZ619" ca="1">INDIRECT(ADDRESS(CELL("row", INDEX('Drugs properties'!$A:$A, MATCH($D619, 'Drugs properties'!$A:$A, 0), 0)), 13, 4, TRUE, "Drugs properties"))</f>
        <v>89</v>
      </c>
      <c r="BA619" s="109" cm="1">
        <f t="array" aca="1" ref="BA619" ca="1">INDIRECT(ADDRESS(CELL("row", INDEX('Drugs properties'!$A:$A, MATCH($D619, 'Drugs properties'!$A:$A, 0), 0)), 14, 4, TRUE, "Drugs properties"))</f>
        <v>11</v>
      </c>
    </row>
    <row r="620" spans="1:53" s="1" customFormat="1" ht="60" x14ac:dyDescent="0.25">
      <c r="A620" s="15">
        <v>618</v>
      </c>
      <c r="B620" s="15" t="s">
        <v>3012</v>
      </c>
      <c r="C620" s="32">
        <v>21716272</v>
      </c>
      <c r="D620" s="34" t="s">
        <v>61</v>
      </c>
      <c r="E620" s="16" t="s">
        <v>3015</v>
      </c>
      <c r="F620" s="16"/>
      <c r="G620" s="16"/>
      <c r="H620" s="16"/>
      <c r="I620" s="16"/>
      <c r="J620" s="16"/>
      <c r="K620" s="16"/>
      <c r="L620" s="16" t="s">
        <v>89</v>
      </c>
      <c r="M620" s="35"/>
      <c r="N620" s="43" t="s">
        <v>3014</v>
      </c>
      <c r="O620" s="91" t="s">
        <v>3018</v>
      </c>
      <c r="P620" s="44"/>
      <c r="Q620" s="49"/>
      <c r="R620" s="92"/>
      <c r="S620" s="92"/>
      <c r="T620" s="50"/>
      <c r="U620" s="55"/>
      <c r="V620" s="93" t="s">
        <v>3016</v>
      </c>
      <c r="W620" s="56" t="s">
        <v>3017</v>
      </c>
      <c r="X620" s="61"/>
      <c r="Y620" s="74"/>
      <c r="Z620" s="74"/>
      <c r="AA620" s="74"/>
      <c r="AB620" s="74"/>
      <c r="AC620" s="74"/>
      <c r="AD620" s="74"/>
      <c r="AE620" s="74"/>
      <c r="AF620" s="74"/>
      <c r="AG620" s="74"/>
      <c r="AH620" s="74"/>
      <c r="AI620" s="74"/>
      <c r="AJ620" s="62"/>
      <c r="AK620" s="67"/>
      <c r="AL620" s="94"/>
      <c r="AM620" s="94"/>
      <c r="AN620" s="68"/>
      <c r="AO620" s="101" t="s">
        <v>3013</v>
      </c>
      <c r="AP620" s="98" t="str" cm="1">
        <f t="array" aca="1" ref="AP620" ca="1">INDIRECT(ADDRESS(CELL("row", INDEX('Drugs properties'!$A:$A, MATCH($D620, 'Drugs properties'!$A:$A, 0), 0)), 2, 4, TRUE, "Drugs properties"))</f>
        <v>CCN1CCCC1CNC(=O)C2=CC(=C(C=C2OC)N)S(=O)(=O)CC</v>
      </c>
      <c r="AQ620" s="98" cm="1">
        <f t="array" aca="1" ref="AQ620" ca="1">INDIRECT(ADDRESS(CELL("row", INDEX('Drugs properties'!$A:$A, MATCH($D620, 'Drugs properties'!$A:$A, 0), 0)), 3, 4, TRUE, "Drugs properties"))</f>
        <v>369.48</v>
      </c>
      <c r="AR620" s="98" cm="1">
        <f t="array" aca="1" ref="AR620" ca="1">INDIRECT(ADDRESS(CELL("row", INDEX('Drugs properties'!$A:$A, MATCH($D620, 'Drugs properties'!$A:$A, 0), 0)), 4, 4, TRUE, "Drugs properties"))</f>
        <v>110.11</v>
      </c>
      <c r="AS620" s="98" cm="1">
        <f t="array" aca="1" ref="AS620" ca="1">INDIRECT(ADDRESS(CELL("row", INDEX('Drugs properties'!$A:$A, MATCH($D620, 'Drugs properties'!$A:$A, 0), 0)), 5, 4, TRUE, "Drugs properties"))</f>
        <v>1.6</v>
      </c>
      <c r="AT620" s="98" cm="1">
        <f t="array" aca="1" ref="AT620" ca="1">INDIRECT(ADDRESS(CELL("row", INDEX('Drugs properties'!$A:$A, MATCH($D620, 'Drugs properties'!$A:$A, 0), 0)), 6, 4, TRUE, "Drugs properties"))</f>
        <v>5</v>
      </c>
      <c r="AU620" s="98" cm="1">
        <f t="array" aca="1" ref="AU620" ca="1">INDIRECT(ADDRESS(CELL("row", INDEX('Drugs properties'!$A:$A, MATCH($D620, 'Drugs properties'!$A:$A, 0), 0)), 7, 4, TRUE, "Drugs properties"))</f>
        <v>2</v>
      </c>
      <c r="AV620" s="98" cm="1">
        <f t="array" aca="1" ref="AV620" ca="1">INDIRECT(ADDRESS(CELL("row", INDEX('Drugs properties'!$A:$A, MATCH($D620, 'Drugs properties'!$A:$A, 0), 0)), 8, 4, TRUE, "Drugs properties"))</f>
        <v>8</v>
      </c>
      <c r="AW620" s="98" cm="1">
        <f t="array" aca="1" ref="AW620" ca="1">INDIRECT(ADDRESS(CELL("row", INDEX('Drugs properties'!$A:$A, MATCH($D620, 'Drugs properties'!$A:$A, 0), 0)), 9, 4, TRUE, "Drugs properties"))</f>
        <v>25</v>
      </c>
      <c r="AX620" s="105" cm="1">
        <f t="array" aca="1" ref="AX620" ca="1">INDIRECT(ADDRESS(CELL("row", INDEX('Drugs properties'!$A:$A, MATCH($D620, 'Drugs properties'!$A:$A, 0), 0)), 11, 4, TRUE, "Drugs properties"))</f>
        <v>2695</v>
      </c>
      <c r="AY620" s="102" cm="1">
        <f t="array" aca="1" ref="AY620" ca="1">INDIRECT(ADDRESS(CELL("row", INDEX('Drugs properties'!$A:$A, MATCH($D620, 'Drugs properties'!$A:$A, 0), 0)), 12, 4, TRUE, "Drugs properties"))</f>
        <v>422</v>
      </c>
      <c r="AZ620" s="102" cm="1">
        <f t="array" aca="1" ref="AZ620" ca="1">INDIRECT(ADDRESS(CELL("row", INDEX('Drugs properties'!$A:$A, MATCH($D620, 'Drugs properties'!$A:$A, 0), 0)), 13, 4, TRUE, "Drugs properties"))</f>
        <v>20</v>
      </c>
      <c r="BA620" s="109" cm="1">
        <f t="array" aca="1" ref="BA620" ca="1">INDIRECT(ADDRESS(CELL("row", INDEX('Drugs properties'!$A:$A, MATCH($D620, 'Drugs properties'!$A:$A, 0), 0)), 14, 4, TRUE, "Drugs properties"))</f>
        <v>1</v>
      </c>
    </row>
    <row r="621" spans="1:53" s="1" customFormat="1" ht="120" x14ac:dyDescent="0.25">
      <c r="A621" s="15">
        <v>619</v>
      </c>
      <c r="B621" s="89" t="s">
        <v>3019</v>
      </c>
      <c r="C621" s="32">
        <v>25546990</v>
      </c>
      <c r="D621" s="34" t="s">
        <v>1754</v>
      </c>
      <c r="E621" s="90"/>
      <c r="F621" s="90"/>
      <c r="G621" s="90"/>
      <c r="H621" s="90" t="s">
        <v>3020</v>
      </c>
      <c r="I621" s="90"/>
      <c r="J621" s="90"/>
      <c r="K621" s="90"/>
      <c r="L621" s="90"/>
      <c r="M621" s="35"/>
      <c r="N621" s="43">
        <v>52</v>
      </c>
      <c r="O621" s="91" t="s">
        <v>96</v>
      </c>
      <c r="P621" s="44" t="s">
        <v>3021</v>
      </c>
      <c r="Q621" s="49"/>
      <c r="R621" s="92"/>
      <c r="S621" s="92"/>
      <c r="T621" s="50"/>
      <c r="U621" s="55"/>
      <c r="V621" s="93"/>
      <c r="W621" s="56"/>
      <c r="X621" s="61"/>
      <c r="Y621" s="74"/>
      <c r="Z621" s="74"/>
      <c r="AA621" s="74"/>
      <c r="AB621" s="74"/>
      <c r="AC621" s="74"/>
      <c r="AD621" s="74"/>
      <c r="AE621" s="74"/>
      <c r="AF621" s="74"/>
      <c r="AG621" s="74"/>
      <c r="AH621" s="74"/>
      <c r="AI621" s="74"/>
      <c r="AJ621" s="62"/>
      <c r="AK621" s="67"/>
      <c r="AL621" s="94"/>
      <c r="AM621" s="94"/>
      <c r="AN621" s="68"/>
      <c r="AO621" s="101"/>
      <c r="AP621" s="98" t="str" cm="1">
        <f t="array" aca="1" ref="AP621" ca="1">INDIRECT(ADDRESS(CELL("row", INDEX('Drugs properties'!$A:$A, MATCH($D621, 'Drugs properties'!$A:$A, 0), 0)), 2, 4, TRUE, "Drugs properties"))</f>
        <v>CCC1C(C(C(C(=O)C(CC(C(C(C(C(C(=O)O1)C)OC2CC(C(C(O2)C)O)(C)OC)C)OC3C(C(CC(O3)C)N(C)C)O)(C)OC)C)C)O)(C)O</v>
      </c>
      <c r="AQ621" s="98" cm="1">
        <f t="array" aca="1" ref="AQ621" ca="1">INDIRECT(ADDRESS(CELL("row", INDEX('Drugs properties'!$A:$A, MATCH($D621, 'Drugs properties'!$A:$A, 0), 0)), 3, 4, TRUE, "Drugs properties"))</f>
        <v>747.95</v>
      </c>
      <c r="AR621" s="98" cm="1">
        <f t="array" aca="1" ref="AR621" ca="1">INDIRECT(ADDRESS(CELL("row", INDEX('Drugs properties'!$A:$A, MATCH($D621, 'Drugs properties'!$A:$A, 0), 0)), 4, 4, TRUE, "Drugs properties"))</f>
        <v>182.91</v>
      </c>
      <c r="AS621" s="98" cm="1">
        <f t="array" aca="1" ref="AS621" ca="1">INDIRECT(ADDRESS(CELL("row", INDEX('Drugs properties'!$A:$A, MATCH($D621, 'Drugs properties'!$A:$A, 0), 0)), 5, 4, TRUE, "Drugs properties"))</f>
        <v>2.2799999999999998</v>
      </c>
      <c r="AT621" s="98" cm="1">
        <f t="array" aca="1" ref="AT621" ca="1">INDIRECT(ADDRESS(CELL("row", INDEX('Drugs properties'!$A:$A, MATCH($D621, 'Drugs properties'!$A:$A, 0), 0)), 6, 4, TRUE, "Drugs properties"))</f>
        <v>14</v>
      </c>
      <c r="AU621" s="98" cm="1">
        <f t="array" aca="1" ref="AU621" ca="1">INDIRECT(ADDRESS(CELL("row", INDEX('Drugs properties'!$A:$A, MATCH($D621, 'Drugs properties'!$A:$A, 0), 0)), 7, 4, TRUE, "Drugs properties"))</f>
        <v>4</v>
      </c>
      <c r="AV621" s="98" cm="1">
        <f t="array" aca="1" ref="AV621" ca="1">INDIRECT(ADDRESS(CELL("row", INDEX('Drugs properties'!$A:$A, MATCH($D621, 'Drugs properties'!$A:$A, 0), 0)), 8, 4, TRUE, "Drugs properties"))</f>
        <v>8</v>
      </c>
      <c r="AW621" s="98" cm="1">
        <f t="array" aca="1" ref="AW621" ca="1">INDIRECT(ADDRESS(CELL("row", INDEX('Drugs properties'!$A:$A, MATCH($D621, 'Drugs properties'!$A:$A, 0), 0)), 9, 4, TRUE, "Drugs properties"))</f>
        <v>52</v>
      </c>
      <c r="AX621" s="105" cm="1">
        <f t="array" aca="1" ref="AX621" ca="1">INDIRECT(ADDRESS(CELL("row", INDEX('Drugs properties'!$A:$A, MATCH($D621, 'Drugs properties'!$A:$A, 0), 0)), 11, 4, TRUE, "Drugs properties"))</f>
        <v>33395</v>
      </c>
      <c r="AY621" s="102" cm="1">
        <f t="array" aca="1" ref="AY621" ca="1">INDIRECT(ADDRESS(CELL("row", INDEX('Drugs properties'!$A:$A, MATCH($D621, 'Drugs properties'!$A:$A, 0), 0)), 12, 4, TRUE, "Drugs properties"))</f>
        <v>3105</v>
      </c>
      <c r="AZ621" s="102" cm="1">
        <f t="array" aca="1" ref="AZ621" ca="1">INDIRECT(ADDRESS(CELL("row", INDEX('Drugs properties'!$A:$A, MATCH($D621, 'Drugs properties'!$A:$A, 0), 0)), 13, 4, TRUE, "Drugs properties"))</f>
        <v>210</v>
      </c>
      <c r="BA621" s="109" cm="1">
        <f t="array" aca="1" ref="BA621" ca="1">INDIRECT(ADDRESS(CELL("row", INDEX('Drugs properties'!$A:$A, MATCH($D621, 'Drugs properties'!$A:$A, 0), 0)), 14, 4, TRUE, "Drugs properties"))</f>
        <v>14</v>
      </c>
    </row>
    <row r="622" spans="1:53" s="1" customFormat="1" ht="75" x14ac:dyDescent="0.25">
      <c r="A622" s="15">
        <v>620</v>
      </c>
      <c r="B622" s="89" t="s">
        <v>3022</v>
      </c>
      <c r="C622" s="32">
        <v>17976767</v>
      </c>
      <c r="D622" s="34" t="s">
        <v>68</v>
      </c>
      <c r="E622" s="90" t="s">
        <v>3023</v>
      </c>
      <c r="F622" s="90"/>
      <c r="G622" s="90"/>
      <c r="H622" s="90"/>
      <c r="I622" s="90"/>
      <c r="J622" s="90"/>
      <c r="K622" s="90"/>
      <c r="L622" s="90" t="s">
        <v>89</v>
      </c>
      <c r="M622" s="35" t="s">
        <v>589</v>
      </c>
      <c r="N622" s="43">
        <v>30</v>
      </c>
      <c r="O622" s="91" t="s">
        <v>100</v>
      </c>
      <c r="P622" s="44" t="s">
        <v>257</v>
      </c>
      <c r="Q622" s="49" t="s">
        <v>3024</v>
      </c>
      <c r="R622" s="92">
        <v>82</v>
      </c>
      <c r="S622" s="92">
        <v>18</v>
      </c>
      <c r="T622" s="50">
        <v>36</v>
      </c>
      <c r="U622" s="55"/>
      <c r="V622" s="93">
        <v>554</v>
      </c>
      <c r="W622" s="56">
        <v>631</v>
      </c>
      <c r="X622" s="61"/>
      <c r="Y622" s="74"/>
      <c r="Z622" s="74"/>
      <c r="AA622" s="74"/>
      <c r="AB622" s="74" t="s">
        <v>73</v>
      </c>
      <c r="AC622" s="74" t="s">
        <v>73</v>
      </c>
      <c r="AD622" s="74" t="s">
        <v>73</v>
      </c>
      <c r="AE622" s="74" t="s">
        <v>73</v>
      </c>
      <c r="AF622" s="74"/>
      <c r="AG622" s="74"/>
      <c r="AH622" s="74"/>
      <c r="AI622" s="74"/>
      <c r="AJ622" s="62"/>
      <c r="AK622" s="67" t="s">
        <v>3025</v>
      </c>
      <c r="AL622" s="94"/>
      <c r="AM622" s="94" t="s">
        <v>3027</v>
      </c>
      <c r="AN622" s="68"/>
      <c r="AO622" s="101" t="s">
        <v>3026</v>
      </c>
      <c r="AP622" s="98" t="str" cm="1">
        <f t="array" aca="1" ref="AP622" ca="1">INDIRECT(ADDRESS(CELL("row", INDEX('Drugs properties'!$A:$A, MATCH($D622, 'Drugs properties'!$A:$A, 0), 0)), 2, 4, TRUE, "Drugs properties"))</f>
        <v>C1CN(CCN1CCCN2C(=O)N3C=CC=CC3=N2)C4=CC(=CC=C4)Cl</v>
      </c>
      <c r="AQ622" s="98" cm="1">
        <f t="array" aca="1" ref="AQ622" ca="1">INDIRECT(ADDRESS(CELL("row", INDEX('Drugs properties'!$A:$A, MATCH($D622, 'Drugs properties'!$A:$A, 0), 0)), 3, 4, TRUE, "Drugs properties"))</f>
        <v>371.86</v>
      </c>
      <c r="AR622" s="98" cm="1">
        <f t="array" aca="1" ref="AR622" ca="1">INDIRECT(ADDRESS(CELL("row", INDEX('Drugs properties'!$A:$A, MATCH($D622, 'Drugs properties'!$A:$A, 0), 0)), 4, 4, TRUE, "Drugs properties"))</f>
        <v>45.78</v>
      </c>
      <c r="AS622" s="98" cm="1">
        <f t="array" aca="1" ref="AS622" ca="1">INDIRECT(ADDRESS(CELL("row", INDEX('Drugs properties'!$A:$A, MATCH($D622, 'Drugs properties'!$A:$A, 0), 0)), 5, 4, TRUE, "Drugs properties"))</f>
        <v>2.63</v>
      </c>
      <c r="AT622" s="98" cm="1">
        <f t="array" aca="1" ref="AT622" ca="1">INDIRECT(ADDRESS(CELL("row", INDEX('Drugs properties'!$A:$A, MATCH($D622, 'Drugs properties'!$A:$A, 0), 0)), 6, 4, TRUE, "Drugs properties"))</f>
        <v>3</v>
      </c>
      <c r="AU622" s="98" cm="1">
        <f t="array" aca="1" ref="AU622" ca="1">INDIRECT(ADDRESS(CELL("row", INDEX('Drugs properties'!$A:$A, MATCH($D622, 'Drugs properties'!$A:$A, 0), 0)), 7, 4, TRUE, "Drugs properties"))</f>
        <v>0</v>
      </c>
      <c r="AV622" s="98" cm="1">
        <f t="array" aca="1" ref="AV622" ca="1">INDIRECT(ADDRESS(CELL("row", INDEX('Drugs properties'!$A:$A, MATCH($D622, 'Drugs properties'!$A:$A, 0), 0)), 8, 4, TRUE, "Drugs properties"))</f>
        <v>5</v>
      </c>
      <c r="AW622" s="98" cm="1">
        <f t="array" aca="1" ref="AW622" ca="1">INDIRECT(ADDRESS(CELL("row", INDEX('Drugs properties'!$A:$A, MATCH($D622, 'Drugs properties'!$A:$A, 0), 0)), 9, 4, TRUE, "Drugs properties"))</f>
        <v>26</v>
      </c>
      <c r="AX622" s="105" cm="1">
        <f t="array" aca="1" ref="AX622" ca="1">INDIRECT(ADDRESS(CELL("row", INDEX('Drugs properties'!$A:$A, MATCH($D622, 'Drugs properties'!$A:$A, 0), 0)), 11, 4, TRUE, "Drugs properties"))</f>
        <v>22813</v>
      </c>
      <c r="AY622" s="102" cm="1">
        <f t="array" aca="1" ref="AY622" ca="1">INDIRECT(ADDRESS(CELL("row", INDEX('Drugs properties'!$A:$A, MATCH($D622, 'Drugs properties'!$A:$A, 0), 0)), 12, 4, TRUE, "Drugs properties"))</f>
        <v>3190</v>
      </c>
      <c r="AZ622" s="102" cm="1">
        <f t="array" aca="1" ref="AZ622" ca="1">INDIRECT(ADDRESS(CELL("row", INDEX('Drugs properties'!$A:$A, MATCH($D622, 'Drugs properties'!$A:$A, 0), 0)), 13, 4, TRUE, "Drugs properties"))</f>
        <v>89</v>
      </c>
      <c r="BA622" s="109" cm="1">
        <f t="array" aca="1" ref="BA622" ca="1">INDIRECT(ADDRESS(CELL("row", INDEX('Drugs properties'!$A:$A, MATCH($D622, 'Drugs properties'!$A:$A, 0), 0)), 14, 4, TRUE, "Drugs properties"))</f>
        <v>11</v>
      </c>
    </row>
    <row r="623" spans="1:53" s="1" customFormat="1" ht="60" x14ac:dyDescent="0.25">
      <c r="A623" s="15">
        <v>621</v>
      </c>
      <c r="B623" s="89" t="s">
        <v>3028</v>
      </c>
      <c r="C623" s="32">
        <v>19857426</v>
      </c>
      <c r="D623" s="34" t="s">
        <v>74</v>
      </c>
      <c r="E623" s="90">
        <v>1500</v>
      </c>
      <c r="F623" s="90"/>
      <c r="G623" s="90"/>
      <c r="H623" s="90"/>
      <c r="I623" s="90"/>
      <c r="J623" s="90"/>
      <c r="K623" s="90"/>
      <c r="L623" s="90" t="s">
        <v>89</v>
      </c>
      <c r="M623" s="35"/>
      <c r="N623" s="43">
        <v>22</v>
      </c>
      <c r="O623" s="91" t="s">
        <v>100</v>
      </c>
      <c r="P623" s="44" t="s">
        <v>3537</v>
      </c>
      <c r="Q623" s="49" t="s">
        <v>3029</v>
      </c>
      <c r="R623" s="92">
        <v>74</v>
      </c>
      <c r="S623" s="92">
        <v>18</v>
      </c>
      <c r="T623" s="50">
        <v>36</v>
      </c>
      <c r="U623" s="55">
        <v>80</v>
      </c>
      <c r="V623" s="93">
        <v>600</v>
      </c>
      <c r="W623" s="56">
        <v>670</v>
      </c>
      <c r="X623" s="61">
        <v>6798</v>
      </c>
      <c r="Y623" s="74"/>
      <c r="Z623" s="74">
        <v>5000</v>
      </c>
      <c r="AA623" s="74"/>
      <c r="AB623" s="74">
        <v>140</v>
      </c>
      <c r="AC623" s="74">
        <v>3.8</v>
      </c>
      <c r="AD623" s="74">
        <v>1.0900000000000001</v>
      </c>
      <c r="AE623" s="74">
        <v>10.1798</v>
      </c>
      <c r="AF623" s="74"/>
      <c r="AG623" s="74"/>
      <c r="AH623" s="74"/>
      <c r="AI623" s="74">
        <v>13.5</v>
      </c>
      <c r="AJ623" s="62">
        <v>1</v>
      </c>
      <c r="AK623" s="67" t="s">
        <v>3030</v>
      </c>
      <c r="AL623" s="94"/>
      <c r="AM623" s="94">
        <v>440</v>
      </c>
      <c r="AN623" s="68" t="s">
        <v>3031</v>
      </c>
      <c r="AO623" s="101"/>
      <c r="AP623" s="98" t="str" cm="1">
        <f t="array" aca="1" ref="AP623" ca="1">INDIRECT(ADDRESS(CELL("row", INDEX('Drugs properties'!$A:$A, MATCH($D623, 'Drugs properties'!$A:$A, 0), 0)), 2, 4, TRUE, "Drugs properties"))</f>
        <v>CCN1CCCC1CNC(=O)C2=C(C=CC(=C2)S(=O)(=O)N)OC</v>
      </c>
      <c r="AQ623" s="98" cm="1">
        <f t="array" aca="1" ref="AQ623" ca="1">INDIRECT(ADDRESS(CELL("row", INDEX('Drugs properties'!$A:$A, MATCH($D623, 'Drugs properties'!$A:$A, 0), 0)), 3, 4, TRUE, "Drugs properties"))</f>
        <v>341.43</v>
      </c>
      <c r="AR623" s="98" cm="1">
        <f t="array" aca="1" ref="AR623" ca="1">INDIRECT(ADDRESS(CELL("row", INDEX('Drugs properties'!$A:$A, MATCH($D623, 'Drugs properties'!$A:$A, 0), 0)), 4, 4, TRUE, "Drugs properties"))</f>
        <v>110.11</v>
      </c>
      <c r="AS623" s="98" cm="1">
        <f t="array" aca="1" ref="AS623" ca="1">INDIRECT(ADDRESS(CELL("row", INDEX('Drugs properties'!$A:$A, MATCH($D623, 'Drugs properties'!$A:$A, 0), 0)), 5, 4, TRUE, "Drugs properties"))</f>
        <v>0.76</v>
      </c>
      <c r="AT623" s="98" cm="1">
        <f t="array" aca="1" ref="AT623" ca="1">INDIRECT(ADDRESS(CELL("row", INDEX('Drugs properties'!$A:$A, MATCH($D623, 'Drugs properties'!$A:$A, 0), 0)), 6, 4, TRUE, "Drugs properties"))</f>
        <v>6</v>
      </c>
      <c r="AU623" s="98" cm="1">
        <f t="array" aca="1" ref="AU623" ca="1">INDIRECT(ADDRESS(CELL("row", INDEX('Drugs properties'!$A:$A, MATCH($D623, 'Drugs properties'!$A:$A, 0), 0)), 7, 4, TRUE, "Drugs properties"))</f>
        <v>2</v>
      </c>
      <c r="AV623" s="98" cm="1">
        <f t="array" aca="1" ref="AV623" ca="1">INDIRECT(ADDRESS(CELL("row", INDEX('Drugs properties'!$A:$A, MATCH($D623, 'Drugs properties'!$A:$A, 0), 0)), 8, 4, TRUE, "Drugs properties"))</f>
        <v>7</v>
      </c>
      <c r="AW623" s="98" cm="1">
        <f t="array" aca="1" ref="AW623" ca="1">INDIRECT(ADDRESS(CELL("row", INDEX('Drugs properties'!$A:$A, MATCH($D623, 'Drugs properties'!$A:$A, 0), 0)), 9, 4, TRUE, "Drugs properties"))</f>
        <v>23</v>
      </c>
      <c r="AX623" s="105" cm="1">
        <f t="array" aca="1" ref="AX623" ca="1">INDIRECT(ADDRESS(CELL("row", INDEX('Drugs properties'!$A:$A, MATCH($D623, 'Drugs properties'!$A:$A, 0), 0)), 11, 4, TRUE, "Drugs properties"))</f>
        <v>1416</v>
      </c>
      <c r="AY623" s="102" cm="1">
        <f t="array" aca="1" ref="AY623" ca="1">INDIRECT(ADDRESS(CELL("row", INDEX('Drugs properties'!$A:$A, MATCH($D623, 'Drugs properties'!$A:$A, 0), 0)), 12, 4, TRUE, "Drugs properties"))</f>
        <v>223</v>
      </c>
      <c r="AZ623" s="102" cm="1">
        <f t="array" aca="1" ref="AZ623" ca="1">INDIRECT(ADDRESS(CELL("row", INDEX('Drugs properties'!$A:$A, MATCH($D623, 'Drugs properties'!$A:$A, 0), 0)), 13, 4, TRUE, "Drugs properties"))</f>
        <v>51</v>
      </c>
      <c r="BA623" s="109" cm="1">
        <f t="array" aca="1" ref="BA623" ca="1">INDIRECT(ADDRESS(CELL("row", INDEX('Drugs properties'!$A:$A, MATCH($D623, 'Drugs properties'!$A:$A, 0), 0)), 14, 4, TRUE, "Drugs properties"))</f>
        <v>3</v>
      </c>
    </row>
    <row r="624" spans="1:53" s="1" customFormat="1" ht="180" x14ac:dyDescent="0.25">
      <c r="A624" s="15">
        <v>622</v>
      </c>
      <c r="B624" s="89" t="s">
        <v>3032</v>
      </c>
      <c r="C624" s="32">
        <v>26621501</v>
      </c>
      <c r="D624" s="34" t="s">
        <v>3033</v>
      </c>
      <c r="E624" s="90"/>
      <c r="F624" s="90"/>
      <c r="G624" s="90"/>
      <c r="H624" s="90"/>
      <c r="I624" s="90"/>
      <c r="J624" s="90"/>
      <c r="K624" s="90"/>
      <c r="L624" s="90"/>
      <c r="M624" s="35"/>
      <c r="N624" s="43">
        <v>44</v>
      </c>
      <c r="O624" s="91" t="s">
        <v>96</v>
      </c>
      <c r="P624" s="44" t="s">
        <v>3034</v>
      </c>
      <c r="Q624" s="49"/>
      <c r="R624" s="92"/>
      <c r="S624" s="92"/>
      <c r="T624" s="50"/>
      <c r="U624" s="55"/>
      <c r="V624" s="93"/>
      <c r="W624" s="56"/>
      <c r="X624" s="61"/>
      <c r="Y624" s="74"/>
      <c r="Z624" s="74"/>
      <c r="AA624" s="74"/>
      <c r="AB624" s="74"/>
      <c r="AC624" s="74">
        <v>3.2</v>
      </c>
      <c r="AD624" s="74">
        <v>0.61</v>
      </c>
      <c r="AE624" s="74" t="s">
        <v>3035</v>
      </c>
      <c r="AF624" s="74"/>
      <c r="AG624" s="74"/>
      <c r="AH624" s="74"/>
      <c r="AI624" s="74"/>
      <c r="AJ624" s="62"/>
      <c r="AK624" s="67" t="s">
        <v>3036</v>
      </c>
      <c r="AL624" s="94"/>
      <c r="AM624" s="94"/>
      <c r="AN624" s="68" t="s">
        <v>3037</v>
      </c>
      <c r="AO624" s="101"/>
      <c r="AP624" s="98" t="str" cm="1">
        <f t="array" aca="1" ref="AP624" ca="1">INDIRECT(ADDRESS(CELL("row", INDEX('Drugs properties'!$A:$A, MATCH($D624, 'Drugs properties'!$A:$A, 0), 0)), 2, 4, TRUE, "Drugs properties"))</f>
        <v>CC(C1=CC=CC2=CC=CC=C21)NCCCC3=CC(=CC=C3)C(F)(F)F</v>
      </c>
      <c r="AQ624" s="98" cm="1">
        <f t="array" aca="1" ref="AQ624" ca="1">INDIRECT(ADDRESS(CELL("row", INDEX('Drugs properties'!$A:$A, MATCH($D624, 'Drugs properties'!$A:$A, 0), 0)), 3, 4, TRUE, "Drugs properties"))</f>
        <v>357.4</v>
      </c>
      <c r="AR624" s="98" cm="1">
        <f t="array" aca="1" ref="AR624" ca="1">INDIRECT(ADDRESS(CELL("row", INDEX('Drugs properties'!$A:$A, MATCH($D624, 'Drugs properties'!$A:$A, 0), 0)), 4, 4, TRUE, "Drugs properties"))</f>
        <v>12.03</v>
      </c>
      <c r="AS624" s="98" cm="1">
        <f t="array" aca="1" ref="AS624" ca="1">INDIRECT(ADDRESS(CELL("row", INDEX('Drugs properties'!$A:$A, MATCH($D624, 'Drugs properties'!$A:$A, 0), 0)), 5, 4, TRUE, "Drugs properties"))</f>
        <v>5.84</v>
      </c>
      <c r="AT624" s="98" cm="1">
        <f t="array" aca="1" ref="AT624" ca="1">INDIRECT(ADDRESS(CELL("row", INDEX('Drugs properties'!$A:$A, MATCH($D624, 'Drugs properties'!$A:$A, 0), 0)), 6, 4, TRUE, "Drugs properties"))</f>
        <v>4</v>
      </c>
      <c r="AU624" s="98" cm="1">
        <f t="array" aca="1" ref="AU624" ca="1">INDIRECT(ADDRESS(CELL("row", INDEX('Drugs properties'!$A:$A, MATCH($D624, 'Drugs properties'!$A:$A, 0), 0)), 7, 4, TRUE, "Drugs properties"))</f>
        <v>1</v>
      </c>
      <c r="AV624" s="98" cm="1">
        <f t="array" aca="1" ref="AV624" ca="1">INDIRECT(ADDRESS(CELL("row", INDEX('Drugs properties'!$A:$A, MATCH($D624, 'Drugs properties'!$A:$A, 0), 0)), 8, 4, TRUE, "Drugs properties"))</f>
        <v>7</v>
      </c>
      <c r="AW624" s="98" cm="1">
        <f t="array" aca="1" ref="AW624" ca="1">INDIRECT(ADDRESS(CELL("row", INDEX('Drugs properties'!$A:$A, MATCH($D624, 'Drugs properties'!$A:$A, 0), 0)), 9, 4, TRUE, "Drugs properties"))</f>
        <v>26</v>
      </c>
      <c r="AX624" s="105" cm="1">
        <f t="array" aca="1" ref="AX624" ca="1">INDIRECT(ADDRESS(CELL("row", INDEX('Drugs properties'!$A:$A, MATCH($D624, 'Drugs properties'!$A:$A, 0), 0)), 11, 4, TRUE, "Drugs properties"))</f>
        <v>44360</v>
      </c>
      <c r="AY624" s="102" cm="1">
        <f t="array" aca="1" ref="AY624" ca="1">INDIRECT(ADDRESS(CELL("row", INDEX('Drugs properties'!$A:$A, MATCH($D624, 'Drugs properties'!$A:$A, 0), 0)), 12, 4, TRUE, "Drugs properties"))</f>
        <v>1044</v>
      </c>
      <c r="AZ624" s="102" cm="1">
        <f t="array" aca="1" ref="AZ624" ca="1">INDIRECT(ADDRESS(CELL("row", INDEX('Drugs properties'!$A:$A, MATCH($D624, 'Drugs properties'!$A:$A, 0), 0)), 13, 4, TRUE, "Drugs properties"))</f>
        <v>8</v>
      </c>
      <c r="BA624" s="109" cm="1">
        <f t="array" aca="1" ref="BA624" ca="1">INDIRECT(ADDRESS(CELL("row", INDEX('Drugs properties'!$A:$A, MATCH($D624, 'Drugs properties'!$A:$A, 0), 0)), 14, 4, TRUE, "Drugs properties"))</f>
        <v>1</v>
      </c>
    </row>
    <row r="625" spans="1:53" s="1" customFormat="1" ht="120" x14ac:dyDescent="0.25">
      <c r="A625" s="15">
        <v>623</v>
      </c>
      <c r="B625" s="89" t="s">
        <v>3042</v>
      </c>
      <c r="C625" s="32">
        <v>19387967</v>
      </c>
      <c r="D625" s="34" t="s">
        <v>1775</v>
      </c>
      <c r="E625" s="90">
        <v>800</v>
      </c>
      <c r="F625" s="90" t="s">
        <v>1420</v>
      </c>
      <c r="G625" s="90" t="s">
        <v>26</v>
      </c>
      <c r="H625" s="90" t="s">
        <v>449</v>
      </c>
      <c r="I625" s="90">
        <v>80</v>
      </c>
      <c r="J625" s="90" t="s">
        <v>2268</v>
      </c>
      <c r="K625" s="90" t="s">
        <v>19</v>
      </c>
      <c r="L625" s="90"/>
      <c r="M625" s="35"/>
      <c r="N625" s="43">
        <v>70</v>
      </c>
      <c r="O625" s="91" t="s">
        <v>100</v>
      </c>
      <c r="P625" s="44" t="s">
        <v>3043</v>
      </c>
      <c r="Q625" s="49"/>
      <c r="R625" s="92"/>
      <c r="S625" s="92"/>
      <c r="T625" s="50"/>
      <c r="U625" s="55"/>
      <c r="V625" s="93"/>
      <c r="W625" s="56">
        <v>620</v>
      </c>
      <c r="X625" s="61"/>
      <c r="Y625" s="74"/>
      <c r="Z625" s="74"/>
      <c r="AA625" s="74"/>
      <c r="AB625" s="74"/>
      <c r="AC625" s="74"/>
      <c r="AD625" s="74"/>
      <c r="AE625" s="74"/>
      <c r="AF625" s="74"/>
      <c r="AG625" s="74"/>
      <c r="AH625" s="74"/>
      <c r="AI625" s="74"/>
      <c r="AJ625" s="62"/>
      <c r="AK625" s="67" t="s">
        <v>3045</v>
      </c>
      <c r="AL625" s="94"/>
      <c r="AM625" s="94">
        <v>420</v>
      </c>
      <c r="AN625" s="68" t="s">
        <v>3046</v>
      </c>
      <c r="AO625" s="101" t="s">
        <v>3044</v>
      </c>
      <c r="AP625" s="98" t="str" cm="1">
        <f t="array" aca="1" ref="AP625" ca="1">INDIRECT(ADDRESS(CELL("row", INDEX('Drugs properties'!$A:$A, MATCH($D625, 'Drugs properties'!$A:$A, 0), 0)), 2, 4, TRUE, "Drugs properties"))</f>
        <v>C1CC1N2C=C(C(=O)C3=CC(=C(C=C32)N4CCNCC4)F)C(=O)O</v>
      </c>
      <c r="AQ625" s="98" cm="1">
        <f t="array" aca="1" ref="AQ625" ca="1">INDIRECT(ADDRESS(CELL("row", INDEX('Drugs properties'!$A:$A, MATCH($D625, 'Drugs properties'!$A:$A, 0), 0)), 3, 4, TRUE, "Drugs properties"))</f>
        <v>331.34</v>
      </c>
      <c r="AR625" s="98" cm="1">
        <f t="array" aca="1" ref="AR625" ca="1">INDIRECT(ADDRESS(CELL("row", INDEX('Drugs properties'!$A:$A, MATCH($D625, 'Drugs properties'!$A:$A, 0), 0)), 4, 4, TRUE, "Drugs properties"))</f>
        <v>74.569999999999993</v>
      </c>
      <c r="AS625" s="98" cm="1">
        <f t="array" aca="1" ref="AS625" ca="1">INDIRECT(ADDRESS(CELL("row", INDEX('Drugs properties'!$A:$A, MATCH($D625, 'Drugs properties'!$A:$A, 0), 0)), 5, 4, TRUE, "Drugs properties"))</f>
        <v>1.1000000000000001</v>
      </c>
      <c r="AT625" s="98" cm="1">
        <f t="array" aca="1" ref="AT625" ca="1">INDIRECT(ADDRESS(CELL("row", INDEX('Drugs properties'!$A:$A, MATCH($D625, 'Drugs properties'!$A:$A, 0), 0)), 6, 4, TRUE, "Drugs properties"))</f>
        <v>5</v>
      </c>
      <c r="AU625" s="98" cm="1">
        <f t="array" aca="1" ref="AU625" ca="1">INDIRECT(ADDRESS(CELL("row", INDEX('Drugs properties'!$A:$A, MATCH($D625, 'Drugs properties'!$A:$A, 0), 0)), 7, 4, TRUE, "Drugs properties"))</f>
        <v>2</v>
      </c>
      <c r="AV625" s="98" cm="1">
        <f t="array" aca="1" ref="AV625" ca="1">INDIRECT(ADDRESS(CELL("row", INDEX('Drugs properties'!$A:$A, MATCH($D625, 'Drugs properties'!$A:$A, 0), 0)), 8, 4, TRUE, "Drugs properties"))</f>
        <v>3</v>
      </c>
      <c r="AW625" s="98" cm="1">
        <f t="array" aca="1" ref="AW625" ca="1">INDIRECT(ADDRESS(CELL("row", INDEX('Drugs properties'!$A:$A, MATCH($D625, 'Drugs properties'!$A:$A, 0), 0)), 9, 4, TRUE, "Drugs properties"))</f>
        <v>24</v>
      </c>
      <c r="AX625" s="105" cm="1">
        <f t="array" aca="1" ref="AX625" ca="1">INDIRECT(ADDRESS(CELL("row", INDEX('Drugs properties'!$A:$A, MATCH($D625, 'Drugs properties'!$A:$A, 0), 0)), 11, 4, TRUE, "Drugs properties"))</f>
        <v>31446</v>
      </c>
      <c r="AY625" s="102" cm="1">
        <f t="array" aca="1" ref="AY625" ca="1">INDIRECT(ADDRESS(CELL("row", INDEX('Drugs properties'!$A:$A, MATCH($D625, 'Drugs properties'!$A:$A, 0), 0)), 12, 4, TRUE, "Drugs properties"))</f>
        <v>2742</v>
      </c>
      <c r="AZ625" s="102" cm="1">
        <f t="array" aca="1" ref="AZ625" ca="1">INDIRECT(ADDRESS(CELL("row", INDEX('Drugs properties'!$A:$A, MATCH($D625, 'Drugs properties'!$A:$A, 0), 0)), 13, 4, TRUE, "Drugs properties"))</f>
        <v>190</v>
      </c>
      <c r="BA625" s="109" cm="1">
        <f t="array" aca="1" ref="BA625" ca="1">INDIRECT(ADDRESS(CELL("row", INDEX('Drugs properties'!$A:$A, MATCH($D625, 'Drugs properties'!$A:$A, 0), 0)), 14, 4, TRUE, "Drugs properties"))</f>
        <v>4</v>
      </c>
    </row>
    <row r="626" spans="1:53" s="1" customFormat="1" ht="135" x14ac:dyDescent="0.25">
      <c r="A626" s="15">
        <v>624</v>
      </c>
      <c r="B626" s="89" t="s">
        <v>3047</v>
      </c>
      <c r="C626" s="32">
        <v>7104914</v>
      </c>
      <c r="D626" s="34" t="s">
        <v>322</v>
      </c>
      <c r="E626" s="90"/>
      <c r="F626" s="90"/>
      <c r="G626" s="90" t="s">
        <v>26</v>
      </c>
      <c r="H626" s="90" t="s">
        <v>3048</v>
      </c>
      <c r="I626" s="90"/>
      <c r="J626" s="90"/>
      <c r="K626" s="90"/>
      <c r="L626" s="90"/>
      <c r="M626" s="35"/>
      <c r="N626" s="43">
        <v>57</v>
      </c>
      <c r="O626" s="91" t="s">
        <v>96</v>
      </c>
      <c r="P626" s="44" t="s">
        <v>3051</v>
      </c>
      <c r="Q626" s="49"/>
      <c r="R626" s="92"/>
      <c r="S626" s="92"/>
      <c r="T626" s="50"/>
      <c r="U626" s="55"/>
      <c r="V626" s="93">
        <v>640</v>
      </c>
      <c r="W626" s="56"/>
      <c r="X626" s="61"/>
      <c r="Y626" s="74"/>
      <c r="Z626" s="74"/>
      <c r="AA626" s="74"/>
      <c r="AB626" s="74"/>
      <c r="AC626" s="74">
        <v>2.9</v>
      </c>
      <c r="AD626" s="74"/>
      <c r="AE626" s="74"/>
      <c r="AF626" s="74"/>
      <c r="AG626" s="74"/>
      <c r="AH626" s="74"/>
      <c r="AI626" s="74"/>
      <c r="AJ626" s="62">
        <v>1.9004000000000001</v>
      </c>
      <c r="AK626" s="67" t="s">
        <v>3049</v>
      </c>
      <c r="AL626" s="94"/>
      <c r="AM626" s="94">
        <v>380</v>
      </c>
      <c r="AN626" s="68" t="s">
        <v>3050</v>
      </c>
      <c r="AO626" s="101"/>
      <c r="AP626" s="100" t="str" cm="1">
        <f t="array" aca="1" ref="AP626" ca="1">INDIRECT(ADDRESS(CELL("row", INDEX('Drugs properties'!$A:$A, MATCH($D626, 'Drugs properties'!$A:$A, 0), 0)), 2, 4, TRUE, "Drugs properties"))</f>
        <v>CC(C)N(CCC(C1=CC=CC=C1)(C2=CC=CC=N2)C(=O)N)C(C)C</v>
      </c>
      <c r="AQ626" s="98" cm="1">
        <f t="array" aca="1" ref="AQ626" ca="1">INDIRECT(ADDRESS(CELL("row", INDEX('Drugs properties'!$A:$A, MATCH($D626, 'Drugs properties'!$A:$A, 0), 0)), 3, 4, TRUE, "Drugs properties"))</f>
        <v>339.47</v>
      </c>
      <c r="AR626" s="98" cm="1">
        <f t="array" aca="1" ref="AR626" ca="1">INDIRECT(ADDRESS(CELL("row", INDEX('Drugs properties'!$A:$A, MATCH($D626, 'Drugs properties'!$A:$A, 0), 0)), 4, 4, TRUE, "Drugs properties"))</f>
        <v>59.22</v>
      </c>
      <c r="AS626" s="98" cm="1">
        <f t="array" aca="1" ref="AS626" ca="1">INDIRECT(ADDRESS(CELL("row", INDEX('Drugs properties'!$A:$A, MATCH($D626, 'Drugs properties'!$A:$A, 0), 0)), 5, 4, TRUE, "Drugs properties"))</f>
        <v>3</v>
      </c>
      <c r="AT626" s="98" cm="1">
        <f t="array" aca="1" ref="AT626" ca="1">INDIRECT(ADDRESS(CELL("row", INDEX('Drugs properties'!$A:$A, MATCH($D626, 'Drugs properties'!$A:$A, 0), 0)), 6, 4, TRUE, "Drugs properties"))</f>
        <v>3</v>
      </c>
      <c r="AU626" s="98" cm="1">
        <f t="array" aca="1" ref="AU626" ca="1">INDIRECT(ADDRESS(CELL("row", INDEX('Drugs properties'!$A:$A, MATCH($D626, 'Drugs properties'!$A:$A, 0), 0)), 7, 4, TRUE, "Drugs properties"))</f>
        <v>1</v>
      </c>
      <c r="AV626" s="98" cm="1">
        <f t="array" aca="1" ref="AV626" ca="1">INDIRECT(ADDRESS(CELL("row", INDEX('Drugs properties'!$A:$A, MATCH($D626, 'Drugs properties'!$A:$A, 0), 0)), 8, 4, TRUE, "Drugs properties"))</f>
        <v>8</v>
      </c>
      <c r="AW626" s="98" cm="1">
        <f t="array" aca="1" ref="AW626" ca="1">INDIRECT(ADDRESS(CELL("row", INDEX('Drugs properties'!$A:$A, MATCH($D626, 'Drugs properties'!$A:$A, 0), 0)), 9, 4, TRUE, "Drugs properties"))</f>
        <v>25</v>
      </c>
      <c r="AX626" s="105" cm="1">
        <f t="array" aca="1" ref="AX626" ca="1">INDIRECT(ADDRESS(CELL("row", INDEX('Drugs properties'!$A:$A, MATCH($D626, 'Drugs properties'!$A:$A, 0), 0)), 11, 4, TRUE, "Drugs properties"))</f>
        <v>2130</v>
      </c>
      <c r="AY626" s="102" cm="1">
        <f t="array" aca="1" ref="AY626" ca="1">INDIRECT(ADDRESS(CELL("row", INDEX('Drugs properties'!$A:$A, MATCH($D626, 'Drugs properties'!$A:$A, 0), 0)), 12, 4, TRUE, "Drugs properties"))</f>
        <v>593</v>
      </c>
      <c r="AZ626" s="102" cm="1">
        <f t="array" aca="1" ref="AZ626" ca="1">INDIRECT(ADDRESS(CELL("row", INDEX('Drugs properties'!$A:$A, MATCH($D626, 'Drugs properties'!$A:$A, 0), 0)), 13, 4, TRUE, "Drugs properties"))</f>
        <v>53</v>
      </c>
      <c r="BA626" s="109" cm="1">
        <f t="array" aca="1" ref="BA626" ca="1">INDIRECT(ADDRESS(CELL("row", INDEX('Drugs properties'!$A:$A, MATCH($D626, 'Drugs properties'!$A:$A, 0), 0)), 14, 4, TRUE, "Drugs properties"))</f>
        <v>4</v>
      </c>
    </row>
    <row r="627" spans="1:53" s="1" customFormat="1" ht="165" x14ac:dyDescent="0.25">
      <c r="A627" s="15">
        <v>625</v>
      </c>
      <c r="B627" s="89" t="s">
        <v>3047</v>
      </c>
      <c r="C627" s="32">
        <v>7104914</v>
      </c>
      <c r="D627" s="34" t="s">
        <v>3053</v>
      </c>
      <c r="E627" s="90"/>
      <c r="F627" s="90"/>
      <c r="G627" s="90"/>
      <c r="H627" s="90" t="s">
        <v>3054</v>
      </c>
      <c r="I627" s="90"/>
      <c r="J627" s="90"/>
      <c r="K627" s="90"/>
      <c r="L627" s="90"/>
      <c r="M627" s="35"/>
      <c r="N627" s="43">
        <v>71</v>
      </c>
      <c r="O627" s="91" t="s">
        <v>96</v>
      </c>
      <c r="P627" s="44" t="s">
        <v>3052</v>
      </c>
      <c r="Q627" s="49"/>
      <c r="R627" s="92"/>
      <c r="S627" s="92"/>
      <c r="T627" s="50"/>
      <c r="U627" s="55"/>
      <c r="V627" s="93">
        <v>620</v>
      </c>
      <c r="W627" s="56"/>
      <c r="X627" s="61"/>
      <c r="Y627" s="74"/>
      <c r="Z627" s="74"/>
      <c r="AA627" s="74"/>
      <c r="AB627" s="74"/>
      <c r="AC627" s="74">
        <v>4.0999999999999996</v>
      </c>
      <c r="AD627" s="74"/>
      <c r="AE627" s="74"/>
      <c r="AF627" s="74"/>
      <c r="AG627" s="74"/>
      <c r="AH627" s="74"/>
      <c r="AI627" s="74"/>
      <c r="AJ627" s="62">
        <v>1.5994999999999999</v>
      </c>
      <c r="AK627" s="67" t="s">
        <v>3056</v>
      </c>
      <c r="AL627" s="94"/>
      <c r="AM627" s="94">
        <v>410</v>
      </c>
      <c r="AN627" s="68" t="s">
        <v>3055</v>
      </c>
      <c r="AO627" s="101"/>
      <c r="AP627" s="98" t="str" cm="1">
        <f t="array" aca="1" ref="AP627" ca="1">INDIRECT(ADDRESS(CELL("row", INDEX('Drugs properties'!$A:$A, MATCH($D627, 'Drugs properties'!$A:$A, 0), 0)), 2, 4, TRUE, "Drugs properties"))</f>
        <v>CN1CCN(CC1)CCCN2C3=CC=CC=C3SC4=C2C=C(C=C4)C(F)(F)F</v>
      </c>
      <c r="AQ627" s="98" cm="1">
        <f t="array" aca="1" ref="AQ627" ca="1">INDIRECT(ADDRESS(CELL("row", INDEX('Drugs properties'!$A:$A, MATCH($D627, 'Drugs properties'!$A:$A, 0), 0)), 3, 4, TRUE, "Drugs properties"))</f>
        <v>407.5</v>
      </c>
      <c r="AR627" s="98" cm="1">
        <f t="array" aca="1" ref="AR627" ca="1">INDIRECT(ADDRESS(CELL("row", INDEX('Drugs properties'!$A:$A, MATCH($D627, 'Drugs properties'!$A:$A, 0), 0)), 4, 4, TRUE, "Drugs properties"))</f>
        <v>35.020000000000003</v>
      </c>
      <c r="AS627" s="98" cm="1">
        <f t="array" aca="1" ref="AS627" ca="1">INDIRECT(ADDRESS(CELL("row", INDEX('Drugs properties'!$A:$A, MATCH($D627, 'Drugs properties'!$A:$A, 0), 0)), 5, 4, TRUE, "Drugs properties"))</f>
        <v>4.47</v>
      </c>
      <c r="AT627" s="98" cm="1">
        <f t="array" aca="1" ref="AT627" ca="1">INDIRECT(ADDRESS(CELL("row", INDEX('Drugs properties'!$A:$A, MATCH($D627, 'Drugs properties'!$A:$A, 0), 0)), 6, 4, TRUE, "Drugs properties"))</f>
        <v>5</v>
      </c>
      <c r="AU627" s="98" cm="1">
        <f t="array" aca="1" ref="AU627" ca="1">INDIRECT(ADDRESS(CELL("row", INDEX('Drugs properties'!$A:$A, MATCH($D627, 'Drugs properties'!$A:$A, 0), 0)), 7, 4, TRUE, "Drugs properties"))</f>
        <v>0</v>
      </c>
      <c r="AV627" s="98" cm="1">
        <f t="array" aca="1" ref="AV627" ca="1">INDIRECT(ADDRESS(CELL("row", INDEX('Drugs properties'!$A:$A, MATCH($D627, 'Drugs properties'!$A:$A, 0), 0)), 8, 4, TRUE, "Drugs properties"))</f>
        <v>5</v>
      </c>
      <c r="AW627" s="98" cm="1">
        <f t="array" aca="1" ref="AW627" ca="1">INDIRECT(ADDRESS(CELL("row", INDEX('Drugs properties'!$A:$A, MATCH($D627, 'Drugs properties'!$A:$A, 0), 0)), 9, 4, TRUE, "Drugs properties"))</f>
        <v>28</v>
      </c>
      <c r="AX627" s="105" cm="1">
        <f t="array" aca="1" ref="AX627" ca="1">INDIRECT(ADDRESS(CELL("row", INDEX('Drugs properties'!$A:$A, MATCH($D627, 'Drugs properties'!$A:$A, 0), 0)), 11, 4, TRUE, "Drugs properties"))</f>
        <v>2302</v>
      </c>
      <c r="AY627" s="102" cm="1">
        <f t="array" aca="1" ref="AY627" ca="1">INDIRECT(ADDRESS(CELL("row", INDEX('Drugs properties'!$A:$A, MATCH($D627, 'Drugs properties'!$A:$A, 0), 0)), 12, 4, TRUE, "Drugs properties"))</f>
        <v>150</v>
      </c>
      <c r="AZ627" s="102" cm="1">
        <f t="array" aca="1" ref="AZ627" ca="1">INDIRECT(ADDRESS(CELL("row", INDEX('Drugs properties'!$A:$A, MATCH($D627, 'Drugs properties'!$A:$A, 0), 0)), 13, 4, TRUE, "Drugs properties"))</f>
        <v>1</v>
      </c>
      <c r="BA627" s="109" cm="1">
        <f t="array" aca="1" ref="BA627" ca="1">INDIRECT(ADDRESS(CELL("row", INDEX('Drugs properties'!$A:$A, MATCH($D627, 'Drugs properties'!$A:$A, 0), 0)), 14, 4, TRUE, "Drugs properties"))</f>
        <v>0</v>
      </c>
    </row>
    <row r="628" spans="1:53" s="1" customFormat="1" ht="60" x14ac:dyDescent="0.25">
      <c r="A628" s="15">
        <v>626</v>
      </c>
      <c r="B628" s="89" t="s">
        <v>3047</v>
      </c>
      <c r="C628" s="32">
        <v>7104914</v>
      </c>
      <c r="D628" s="34" t="s">
        <v>322</v>
      </c>
      <c r="E628" s="90" t="s">
        <v>3279</v>
      </c>
      <c r="F628" s="90" t="s">
        <v>3059</v>
      </c>
      <c r="G628" s="90"/>
      <c r="H628" s="90"/>
      <c r="I628" s="90"/>
      <c r="J628" s="90"/>
      <c r="K628" s="90"/>
      <c r="L628" s="90"/>
      <c r="M628" s="35"/>
      <c r="N628" s="43">
        <v>74</v>
      </c>
      <c r="O628" s="91" t="s">
        <v>100</v>
      </c>
      <c r="P628" s="44" t="s">
        <v>3057</v>
      </c>
      <c r="Q628" s="49"/>
      <c r="R628" s="92"/>
      <c r="S628" s="92"/>
      <c r="T628" s="50"/>
      <c r="U628" s="55"/>
      <c r="V628" s="93">
        <v>590</v>
      </c>
      <c r="W628" s="56"/>
      <c r="X628" s="61"/>
      <c r="Y628" s="74"/>
      <c r="Z628" s="74"/>
      <c r="AA628" s="74"/>
      <c r="AB628" s="74"/>
      <c r="AC628" s="74">
        <v>3.5</v>
      </c>
      <c r="AD628" s="74"/>
      <c r="AE628" s="74"/>
      <c r="AF628" s="74"/>
      <c r="AG628" s="74"/>
      <c r="AH628" s="74"/>
      <c r="AI628" s="74"/>
      <c r="AJ628" s="62">
        <v>0.79979999999999996</v>
      </c>
      <c r="AK628" s="67" t="s">
        <v>3058</v>
      </c>
      <c r="AL628" s="94"/>
      <c r="AM628" s="94">
        <v>420</v>
      </c>
      <c r="AN628" s="68"/>
      <c r="AO628" s="101"/>
      <c r="AP628" s="98" t="str" cm="1">
        <f t="array" aca="1" ref="AP628" ca="1">INDIRECT(ADDRESS(CELL("row", INDEX('Drugs properties'!$A:$A, MATCH($D628, 'Drugs properties'!$A:$A, 0), 0)), 2, 4, TRUE, "Drugs properties"))</f>
        <v>CC(C)N(CCC(C1=CC=CC=C1)(C2=CC=CC=N2)C(=O)N)C(C)C</v>
      </c>
      <c r="AQ628" s="98" cm="1">
        <f t="array" aca="1" ref="AQ628" ca="1">INDIRECT(ADDRESS(CELL("row", INDEX('Drugs properties'!$A:$A, MATCH($D628, 'Drugs properties'!$A:$A, 0), 0)), 3, 4, TRUE, "Drugs properties"))</f>
        <v>339.47</v>
      </c>
      <c r="AR628" s="98" cm="1">
        <f t="array" aca="1" ref="AR628" ca="1">INDIRECT(ADDRESS(CELL("row", INDEX('Drugs properties'!$A:$A, MATCH($D628, 'Drugs properties'!$A:$A, 0), 0)), 4, 4, TRUE, "Drugs properties"))</f>
        <v>59.22</v>
      </c>
      <c r="AS628" s="98" cm="1">
        <f t="array" aca="1" ref="AS628" ca="1">INDIRECT(ADDRESS(CELL("row", INDEX('Drugs properties'!$A:$A, MATCH($D628, 'Drugs properties'!$A:$A, 0), 0)), 5, 4, TRUE, "Drugs properties"))</f>
        <v>3</v>
      </c>
      <c r="AT628" s="98" cm="1">
        <f t="array" aca="1" ref="AT628" ca="1">INDIRECT(ADDRESS(CELL("row", INDEX('Drugs properties'!$A:$A, MATCH($D628, 'Drugs properties'!$A:$A, 0), 0)), 6, 4, TRUE, "Drugs properties"))</f>
        <v>3</v>
      </c>
      <c r="AU628" s="98" cm="1">
        <f t="array" aca="1" ref="AU628" ca="1">INDIRECT(ADDRESS(CELL("row", INDEX('Drugs properties'!$A:$A, MATCH($D628, 'Drugs properties'!$A:$A, 0), 0)), 7, 4, TRUE, "Drugs properties"))</f>
        <v>1</v>
      </c>
      <c r="AV628" s="98" cm="1">
        <f t="array" aca="1" ref="AV628" ca="1">INDIRECT(ADDRESS(CELL("row", INDEX('Drugs properties'!$A:$A, MATCH($D628, 'Drugs properties'!$A:$A, 0), 0)), 8, 4, TRUE, "Drugs properties"))</f>
        <v>8</v>
      </c>
      <c r="AW628" s="98" cm="1">
        <f t="array" aca="1" ref="AW628" ca="1">INDIRECT(ADDRESS(CELL("row", INDEX('Drugs properties'!$A:$A, MATCH($D628, 'Drugs properties'!$A:$A, 0), 0)), 9, 4, TRUE, "Drugs properties"))</f>
        <v>25</v>
      </c>
      <c r="AX628" s="105" cm="1">
        <f t="array" aca="1" ref="AX628" ca="1">INDIRECT(ADDRESS(CELL("row", INDEX('Drugs properties'!$A:$A, MATCH($D628, 'Drugs properties'!$A:$A, 0), 0)), 11, 4, TRUE, "Drugs properties"))</f>
        <v>2130</v>
      </c>
      <c r="AY628" s="102" cm="1">
        <f t="array" aca="1" ref="AY628" ca="1">INDIRECT(ADDRESS(CELL("row", INDEX('Drugs properties'!$A:$A, MATCH($D628, 'Drugs properties'!$A:$A, 0), 0)), 12, 4, TRUE, "Drugs properties"))</f>
        <v>593</v>
      </c>
      <c r="AZ628" s="102" cm="1">
        <f t="array" aca="1" ref="AZ628" ca="1">INDIRECT(ADDRESS(CELL("row", INDEX('Drugs properties'!$A:$A, MATCH($D628, 'Drugs properties'!$A:$A, 0), 0)), 13, 4, TRUE, "Drugs properties"))</f>
        <v>53</v>
      </c>
      <c r="BA628" s="109" cm="1">
        <f t="array" aca="1" ref="BA628" ca="1">INDIRECT(ADDRESS(CELL("row", INDEX('Drugs properties'!$A:$A, MATCH($D628, 'Drugs properties'!$A:$A, 0), 0)), 14, 4, TRUE, "Drugs properties"))</f>
        <v>4</v>
      </c>
    </row>
    <row r="629" spans="1:53" s="1" customFormat="1" ht="165" x14ac:dyDescent="0.25">
      <c r="A629" s="15">
        <v>627</v>
      </c>
      <c r="B629" s="89" t="s">
        <v>3047</v>
      </c>
      <c r="C629" s="32">
        <v>7104914</v>
      </c>
      <c r="D629" s="34" t="s">
        <v>322</v>
      </c>
      <c r="E629" s="90">
        <v>600</v>
      </c>
      <c r="F629" s="90" t="s">
        <v>3063</v>
      </c>
      <c r="G629" s="90"/>
      <c r="H629" s="90"/>
      <c r="I629" s="90"/>
      <c r="J629" s="90"/>
      <c r="K629" s="90"/>
      <c r="L629" s="90"/>
      <c r="M629" s="35"/>
      <c r="N629" s="43">
        <v>71</v>
      </c>
      <c r="O629" s="91" t="s">
        <v>100</v>
      </c>
      <c r="P629" s="44" t="s">
        <v>3060</v>
      </c>
      <c r="Q629" s="49"/>
      <c r="R629" s="92"/>
      <c r="S629" s="92"/>
      <c r="T629" s="50"/>
      <c r="U629" s="55"/>
      <c r="V629" s="93">
        <v>720</v>
      </c>
      <c r="W629" s="56"/>
      <c r="X629" s="61"/>
      <c r="Y629" s="74"/>
      <c r="Z629" s="74"/>
      <c r="AA629" s="74"/>
      <c r="AB629" s="74"/>
      <c r="AC629" s="74">
        <v>3.2</v>
      </c>
      <c r="AD629" s="74"/>
      <c r="AE629" s="74"/>
      <c r="AF629" s="74"/>
      <c r="AG629" s="74"/>
      <c r="AH629" s="74"/>
      <c r="AI629" s="74"/>
      <c r="AJ629" s="62">
        <v>2.5994999999999999</v>
      </c>
      <c r="AK629" s="67" t="s">
        <v>3061</v>
      </c>
      <c r="AL629" s="94"/>
      <c r="AM629" s="94">
        <v>430</v>
      </c>
      <c r="AN629" s="68" t="s">
        <v>3062</v>
      </c>
      <c r="AO629" s="101"/>
      <c r="AP629" s="98" t="str" cm="1">
        <f t="array" aca="1" ref="AP629" ca="1">INDIRECT(ADDRESS(CELL("row", INDEX('Drugs properties'!$A:$A, MATCH($D629, 'Drugs properties'!$A:$A, 0), 0)), 2, 4, TRUE, "Drugs properties"))</f>
        <v>CC(C)N(CCC(C1=CC=CC=C1)(C2=CC=CC=N2)C(=O)N)C(C)C</v>
      </c>
      <c r="AQ629" s="98" cm="1">
        <f t="array" aca="1" ref="AQ629" ca="1">INDIRECT(ADDRESS(CELL("row", INDEX('Drugs properties'!$A:$A, MATCH($D629, 'Drugs properties'!$A:$A, 0), 0)), 3, 4, TRUE, "Drugs properties"))</f>
        <v>339.47</v>
      </c>
      <c r="AR629" s="98" cm="1">
        <f t="array" aca="1" ref="AR629" ca="1">INDIRECT(ADDRESS(CELL("row", INDEX('Drugs properties'!$A:$A, MATCH($D629, 'Drugs properties'!$A:$A, 0), 0)), 4, 4, TRUE, "Drugs properties"))</f>
        <v>59.22</v>
      </c>
      <c r="AS629" s="98" cm="1">
        <f t="array" aca="1" ref="AS629" ca="1">INDIRECT(ADDRESS(CELL("row", INDEX('Drugs properties'!$A:$A, MATCH($D629, 'Drugs properties'!$A:$A, 0), 0)), 5, 4, TRUE, "Drugs properties"))</f>
        <v>3</v>
      </c>
      <c r="AT629" s="98" cm="1">
        <f t="array" aca="1" ref="AT629" ca="1">INDIRECT(ADDRESS(CELL("row", INDEX('Drugs properties'!$A:$A, MATCH($D629, 'Drugs properties'!$A:$A, 0), 0)), 6, 4, TRUE, "Drugs properties"))</f>
        <v>3</v>
      </c>
      <c r="AU629" s="98" cm="1">
        <f t="array" aca="1" ref="AU629" ca="1">INDIRECT(ADDRESS(CELL("row", INDEX('Drugs properties'!$A:$A, MATCH($D629, 'Drugs properties'!$A:$A, 0), 0)), 7, 4, TRUE, "Drugs properties"))</f>
        <v>1</v>
      </c>
      <c r="AV629" s="98" cm="1">
        <f t="array" aca="1" ref="AV629" ca="1">INDIRECT(ADDRESS(CELL("row", INDEX('Drugs properties'!$A:$A, MATCH($D629, 'Drugs properties'!$A:$A, 0), 0)), 8, 4, TRUE, "Drugs properties"))</f>
        <v>8</v>
      </c>
      <c r="AW629" s="98" cm="1">
        <f t="array" aca="1" ref="AW629" ca="1">INDIRECT(ADDRESS(CELL("row", INDEX('Drugs properties'!$A:$A, MATCH($D629, 'Drugs properties'!$A:$A, 0), 0)), 9, 4, TRUE, "Drugs properties"))</f>
        <v>25</v>
      </c>
      <c r="AX629" s="105" cm="1">
        <f t="array" aca="1" ref="AX629" ca="1">INDIRECT(ADDRESS(CELL("row", INDEX('Drugs properties'!$A:$A, MATCH($D629, 'Drugs properties'!$A:$A, 0), 0)), 11, 4, TRUE, "Drugs properties"))</f>
        <v>2130</v>
      </c>
      <c r="AY629" s="102" cm="1">
        <f t="array" aca="1" ref="AY629" ca="1">INDIRECT(ADDRESS(CELL("row", INDEX('Drugs properties'!$A:$A, MATCH($D629, 'Drugs properties'!$A:$A, 0), 0)), 12, 4, TRUE, "Drugs properties"))</f>
        <v>593</v>
      </c>
      <c r="AZ629" s="102" cm="1">
        <f t="array" aca="1" ref="AZ629" ca="1">INDIRECT(ADDRESS(CELL("row", INDEX('Drugs properties'!$A:$A, MATCH($D629, 'Drugs properties'!$A:$A, 0), 0)), 13, 4, TRUE, "Drugs properties"))</f>
        <v>53</v>
      </c>
      <c r="BA629" s="109" cm="1">
        <f t="array" aca="1" ref="BA629" ca="1">INDIRECT(ADDRESS(CELL("row", INDEX('Drugs properties'!$A:$A, MATCH($D629, 'Drugs properties'!$A:$A, 0), 0)), 14, 4, TRUE, "Drugs properties"))</f>
        <v>4</v>
      </c>
    </row>
    <row r="630" spans="1:53" s="1" customFormat="1" ht="75" x14ac:dyDescent="0.25">
      <c r="A630" s="15">
        <v>628</v>
      </c>
      <c r="B630" s="89" t="s">
        <v>3064</v>
      </c>
      <c r="C630" s="32">
        <v>6531689</v>
      </c>
      <c r="D630" s="34" t="s">
        <v>53</v>
      </c>
      <c r="E630" s="90">
        <v>2000</v>
      </c>
      <c r="F630" s="90"/>
      <c r="G630" s="90"/>
      <c r="H630" s="90"/>
      <c r="I630" s="90"/>
      <c r="J630" s="90"/>
      <c r="K630" s="90"/>
      <c r="L630" s="90" t="s">
        <v>89</v>
      </c>
      <c r="M630" s="35" t="s">
        <v>89</v>
      </c>
      <c r="N630" s="43">
        <v>57</v>
      </c>
      <c r="O630" s="91" t="s">
        <v>96</v>
      </c>
      <c r="P630" s="44" t="s">
        <v>3541</v>
      </c>
      <c r="Q630" s="49" t="s">
        <v>254</v>
      </c>
      <c r="R630" s="92"/>
      <c r="S630" s="92"/>
      <c r="T630" s="50"/>
      <c r="U630" s="55"/>
      <c r="V630" s="93"/>
      <c r="W630" s="56">
        <v>680</v>
      </c>
      <c r="X630" s="61"/>
      <c r="Y630" s="74"/>
      <c r="Z630" s="111">
        <f>14.1*1000</f>
        <v>14100</v>
      </c>
      <c r="AA630" s="74" t="s">
        <v>3423</v>
      </c>
      <c r="AB630" s="74"/>
      <c r="AC630" s="74" t="s">
        <v>73</v>
      </c>
      <c r="AD630" s="74"/>
      <c r="AE630" s="74" t="s">
        <v>73</v>
      </c>
      <c r="AF630" s="74"/>
      <c r="AG630" s="74"/>
      <c r="AH630" s="74"/>
      <c r="AI630" s="74"/>
      <c r="AJ630" s="62"/>
      <c r="AK630" s="67" t="s">
        <v>3065</v>
      </c>
      <c r="AL630" s="94"/>
      <c r="AM630" s="94"/>
      <c r="AN630" s="68" t="s">
        <v>3493</v>
      </c>
      <c r="AO630" s="101"/>
      <c r="AP630" s="98" t="str" cm="1">
        <f t="array" aca="1" ref="AP630" ca="1">INDIRECT(ADDRESS(CELL("row", INDEX('Drugs properties'!$A:$A, MATCH($D630, 'Drugs properties'!$A:$A, 0), 0)), 2, 4, TRUE, "Drugs properties"))</f>
        <v>CC(C)NCC(C1=CC=C(C=C1)NS(=O)(=O)C)O</v>
      </c>
      <c r="AQ630" s="98" cm="1">
        <f t="array" aca="1" ref="AQ630" ca="1">INDIRECT(ADDRESS(CELL("row", INDEX('Drugs properties'!$A:$A, MATCH($D630, 'Drugs properties'!$A:$A, 0), 0)), 3, 4, TRUE, "Drugs properties"))</f>
        <v>272.36</v>
      </c>
      <c r="AR630" s="98" cm="1">
        <f t="array" aca="1" ref="AR630" ca="1">INDIRECT(ADDRESS(CELL("row", INDEX('Drugs properties'!$A:$A, MATCH($D630, 'Drugs properties'!$A:$A, 0), 0)), 4, 4, TRUE, "Drugs properties"))</f>
        <v>86.81</v>
      </c>
      <c r="AS630" s="98" cm="1">
        <f t="array" aca="1" ref="AS630" ca="1">INDIRECT(ADDRESS(CELL("row", INDEX('Drugs properties'!$A:$A, MATCH($D630, 'Drugs properties'!$A:$A, 0), 0)), 5, 4, TRUE, "Drugs properties"))</f>
        <v>1.03</v>
      </c>
      <c r="AT630" s="98" cm="1">
        <f t="array" aca="1" ref="AT630" ca="1">INDIRECT(ADDRESS(CELL("row", INDEX('Drugs properties'!$A:$A, MATCH($D630, 'Drugs properties'!$A:$A, 0), 0)), 6, 4, TRUE, "Drugs properties"))</f>
        <v>4</v>
      </c>
      <c r="AU630" s="98" cm="1">
        <f t="array" aca="1" ref="AU630" ca="1">INDIRECT(ADDRESS(CELL("row", INDEX('Drugs properties'!$A:$A, MATCH($D630, 'Drugs properties'!$A:$A, 0), 0)), 7, 4, TRUE, "Drugs properties"))</f>
        <v>3</v>
      </c>
      <c r="AV630" s="98" cm="1">
        <f t="array" aca="1" ref="AV630" ca="1">INDIRECT(ADDRESS(CELL("row", INDEX('Drugs properties'!$A:$A, MATCH($D630, 'Drugs properties'!$A:$A, 0), 0)), 8, 4, TRUE, "Drugs properties"))</f>
        <v>6</v>
      </c>
      <c r="AW630" s="98" cm="1">
        <f t="array" aca="1" ref="AW630" ca="1">INDIRECT(ADDRESS(CELL("row", INDEX('Drugs properties'!$A:$A, MATCH($D630, 'Drugs properties'!$A:$A, 0), 0)), 9, 4, TRUE, "Drugs properties"))</f>
        <v>18</v>
      </c>
      <c r="AX630" s="105" cm="1">
        <f t="array" aca="1" ref="AX630" ca="1">INDIRECT(ADDRESS(CELL("row", INDEX('Drugs properties'!$A:$A, MATCH($D630, 'Drugs properties'!$A:$A, 0), 0)), 11, 4, TRUE, "Drugs properties"))</f>
        <v>4950</v>
      </c>
      <c r="AY630" s="102" cm="1">
        <f t="array" aca="1" ref="AY630" ca="1">INDIRECT(ADDRESS(CELL("row", INDEX('Drugs properties'!$A:$A, MATCH($D630, 'Drugs properties'!$A:$A, 0), 0)), 12, 4, TRUE, "Drugs properties"))</f>
        <v>2201</v>
      </c>
      <c r="AZ630" s="102" cm="1">
        <f t="array" aca="1" ref="AZ630" ca="1">INDIRECT(ADDRESS(CELL("row", INDEX('Drugs properties'!$A:$A, MATCH($D630, 'Drugs properties'!$A:$A, 0), 0)), 13, 4, TRUE, "Drugs properties"))</f>
        <v>357</v>
      </c>
      <c r="BA630" s="109" cm="1">
        <f t="array" aca="1" ref="BA630" ca="1">INDIRECT(ADDRESS(CELL("row", INDEX('Drugs properties'!$A:$A, MATCH($D630, 'Drugs properties'!$A:$A, 0), 0)), 14, 4, TRUE, "Drugs properties"))</f>
        <v>34</v>
      </c>
    </row>
    <row r="631" spans="1:53" s="1" customFormat="1" ht="90" x14ac:dyDescent="0.25">
      <c r="A631" s="15">
        <v>629</v>
      </c>
      <c r="B631" s="89" t="s">
        <v>3066</v>
      </c>
      <c r="C631" s="32">
        <v>1721143</v>
      </c>
      <c r="D631" s="34" t="s">
        <v>3099</v>
      </c>
      <c r="E631" s="90">
        <v>900</v>
      </c>
      <c r="F631" s="90" t="s">
        <v>3067</v>
      </c>
      <c r="G631" s="90"/>
      <c r="H631" s="90" t="s">
        <v>3069</v>
      </c>
      <c r="I631" s="90"/>
      <c r="J631" s="90"/>
      <c r="K631" s="90"/>
      <c r="L631" s="90"/>
      <c r="M631" s="35"/>
      <c r="N631" s="43">
        <v>77</v>
      </c>
      <c r="O631" s="91" t="s">
        <v>100</v>
      </c>
      <c r="P631" s="44" t="s">
        <v>3068</v>
      </c>
      <c r="Q631" s="49"/>
      <c r="R631" s="92"/>
      <c r="S631" s="92"/>
      <c r="T631" s="50"/>
      <c r="U631" s="55"/>
      <c r="V631" s="93"/>
      <c r="W631" s="56">
        <v>600</v>
      </c>
      <c r="X631" s="61"/>
      <c r="Y631" s="74"/>
      <c r="Z631" s="74"/>
      <c r="AA631" s="74"/>
      <c r="AB631" s="74"/>
      <c r="AC631" s="74"/>
      <c r="AD631" s="74"/>
      <c r="AE631" s="74"/>
      <c r="AF631" s="74"/>
      <c r="AG631" s="74"/>
      <c r="AH631" s="74"/>
      <c r="AI631" s="74"/>
      <c r="AJ631" s="62"/>
      <c r="AK631" s="67"/>
      <c r="AL631" s="94"/>
      <c r="AM631" s="94"/>
      <c r="AN631" s="68"/>
      <c r="AO631" s="101" t="s">
        <v>3070</v>
      </c>
      <c r="AP631" s="98" t="str" cm="1">
        <f t="array" aca="1" ref="AP631" ca="1">INDIRECT(ADDRESS(CELL("row", INDEX('Drugs properties'!$A:$A, MATCH($D631, 'Drugs properties'!$A:$A, 0), 0)), 2, 4, TRUE, "Drugs properties"))</f>
        <v>CCCNCC(COC1=CC=CC=C1C(=O)CCC2=CC=CC=C2)O</v>
      </c>
      <c r="AQ631" s="98" cm="1">
        <f t="array" aca="1" ref="AQ631" ca="1">INDIRECT(ADDRESS(CELL("row", INDEX('Drugs properties'!$A:$A, MATCH($D631, 'Drugs properties'!$A:$A, 0), 0)), 3, 4, TRUE, "Drugs properties"))</f>
        <v>341.44</v>
      </c>
      <c r="AR631" s="98" cm="1">
        <f t="array" aca="1" ref="AR631" ca="1">INDIRECT(ADDRESS(CELL("row", INDEX('Drugs properties'!$A:$A, MATCH($D631, 'Drugs properties'!$A:$A, 0), 0)), 4, 4, TRUE, "Drugs properties"))</f>
        <v>58.56</v>
      </c>
      <c r="AS631" s="98" cm="1">
        <f t="array" aca="1" ref="AS631" ca="1">INDIRECT(ADDRESS(CELL("row", INDEX('Drugs properties'!$A:$A, MATCH($D631, 'Drugs properties'!$A:$A, 0), 0)), 5, 4, TRUE, "Drugs properties"))</f>
        <v>3.42</v>
      </c>
      <c r="AT631" s="98" cm="1">
        <f t="array" aca="1" ref="AT631" ca="1">INDIRECT(ADDRESS(CELL("row", INDEX('Drugs properties'!$A:$A, MATCH($D631, 'Drugs properties'!$A:$A, 0), 0)), 6, 4, TRUE, "Drugs properties"))</f>
        <v>4</v>
      </c>
      <c r="AU631" s="98" cm="1">
        <f t="array" aca="1" ref="AU631" ca="1">INDIRECT(ADDRESS(CELL("row", INDEX('Drugs properties'!$A:$A, MATCH($D631, 'Drugs properties'!$A:$A, 0), 0)), 7, 4, TRUE, "Drugs properties"))</f>
        <v>2</v>
      </c>
      <c r="AV631" s="98" cm="1">
        <f t="array" aca="1" ref="AV631" ca="1">INDIRECT(ADDRESS(CELL("row", INDEX('Drugs properties'!$A:$A, MATCH($D631, 'Drugs properties'!$A:$A, 0), 0)), 8, 4, TRUE, "Drugs properties"))</f>
        <v>11</v>
      </c>
      <c r="AW631" s="98" cm="1">
        <f t="array" aca="1" ref="AW631" ca="1">INDIRECT(ADDRESS(CELL("row", INDEX('Drugs properties'!$A:$A, MATCH($D631, 'Drugs properties'!$A:$A, 0), 0)), 9, 4, TRUE, "Drugs properties"))</f>
        <v>25</v>
      </c>
      <c r="AX631" s="105" cm="1">
        <f t="array" aca="1" ref="AX631" ca="1">INDIRECT(ADDRESS(CELL("row", INDEX('Drugs properties'!$A:$A, MATCH($D631, 'Drugs properties'!$A:$A, 0), 0)), 11, 4, TRUE, "Drugs properties"))</f>
        <v>3994</v>
      </c>
      <c r="AY631" s="102" cm="1">
        <f t="array" aca="1" ref="AY631" ca="1">INDIRECT(ADDRESS(CELL("row", INDEX('Drugs properties'!$A:$A, MATCH($D631, 'Drugs properties'!$A:$A, 0), 0)), 12, 4, TRUE, "Drugs properties"))</f>
        <v>1673</v>
      </c>
      <c r="AZ631" s="102" cm="1">
        <f t="array" aca="1" ref="AZ631" ca="1">INDIRECT(ADDRESS(CELL("row", INDEX('Drugs properties'!$A:$A, MATCH($D631, 'Drugs properties'!$A:$A, 0), 0)), 13, 4, TRUE, "Drugs properties"))</f>
        <v>17</v>
      </c>
      <c r="BA631" s="109" cm="1">
        <f t="array" aca="1" ref="BA631" ca="1">INDIRECT(ADDRESS(CELL("row", INDEX('Drugs properties'!$A:$A, MATCH($D631, 'Drugs properties'!$A:$A, 0), 0)), 14, 4, TRUE, "Drugs properties"))</f>
        <v>4</v>
      </c>
    </row>
    <row r="632" spans="1:53" s="1" customFormat="1" ht="75" x14ac:dyDescent="0.25">
      <c r="A632" s="15">
        <v>630</v>
      </c>
      <c r="B632" s="15" t="s">
        <v>3071</v>
      </c>
      <c r="C632" s="32">
        <v>25438492</v>
      </c>
      <c r="D632" s="34" t="s">
        <v>1783</v>
      </c>
      <c r="E632" s="16">
        <v>10</v>
      </c>
      <c r="F632" s="16" t="s">
        <v>3074</v>
      </c>
      <c r="G632" s="16"/>
      <c r="H632" s="16" t="s">
        <v>3073</v>
      </c>
      <c r="I632" s="16" t="s">
        <v>3409</v>
      </c>
      <c r="J632" s="16" t="s">
        <v>3075</v>
      </c>
      <c r="K632" s="16"/>
      <c r="L632" s="16"/>
      <c r="M632" s="35"/>
      <c r="N632" s="43">
        <v>80</v>
      </c>
      <c r="O632" s="91" t="s">
        <v>100</v>
      </c>
      <c r="P632" s="44" t="s">
        <v>3072</v>
      </c>
      <c r="Q632" s="49" t="s">
        <v>3104</v>
      </c>
      <c r="R632" s="92">
        <v>64</v>
      </c>
      <c r="S632" s="92"/>
      <c r="T632" s="50"/>
      <c r="U632" s="55"/>
      <c r="V632" s="93"/>
      <c r="W632" s="56">
        <v>470</v>
      </c>
      <c r="X632" s="61"/>
      <c r="Y632" s="74"/>
      <c r="Z632" s="74"/>
      <c r="AA632" s="74"/>
      <c r="AB632" s="74">
        <v>123</v>
      </c>
      <c r="AC632" s="74">
        <v>3.8</v>
      </c>
      <c r="AD632" s="74">
        <v>1.2343</v>
      </c>
      <c r="AE632" s="74">
        <v>10.9</v>
      </c>
      <c r="AF632" s="74"/>
      <c r="AG632" s="74"/>
      <c r="AH632" s="74"/>
      <c r="AI632" s="74"/>
      <c r="AJ632" s="62"/>
      <c r="AK632" s="67" t="s">
        <v>3076</v>
      </c>
      <c r="AL632" s="94"/>
      <c r="AM632" s="94"/>
      <c r="AN632" s="68" t="s">
        <v>3077</v>
      </c>
      <c r="AO632" s="101"/>
      <c r="AP632" s="98" t="str" cm="1">
        <f t="array" aca="1" ref="AP632" ca="1">INDIRECT(ADDRESS(CELL("row", INDEX('Drugs properties'!$A:$A, MATCH($D632, 'Drugs properties'!$A:$A, 0), 0)), 2, 4, TRUE, "Drugs properties"))</f>
        <v>CN(CCCN1CCC2=CC(=C(C=C2CC1=O)OC)OC)CC3CC4=CC(=C(C=C34)OC)OC</v>
      </c>
      <c r="AQ632" s="98" cm="1">
        <f t="array" aca="1" ref="AQ632" ca="1">INDIRECT(ADDRESS(CELL("row", INDEX('Drugs properties'!$A:$A, MATCH($D632, 'Drugs properties'!$A:$A, 0), 0)), 3, 4, TRUE, "Drugs properties"))</f>
        <v>468.59</v>
      </c>
      <c r="AR632" s="98" cm="1">
        <f t="array" aca="1" ref="AR632" ca="1">INDIRECT(ADDRESS(CELL("row", INDEX('Drugs properties'!$A:$A, MATCH($D632, 'Drugs properties'!$A:$A, 0), 0)), 4, 4, TRUE, "Drugs properties"))</f>
        <v>60.47</v>
      </c>
      <c r="AS632" s="98" cm="1">
        <f t="array" aca="1" ref="AS632" ca="1">INDIRECT(ADDRESS(CELL("row", INDEX('Drugs properties'!$A:$A, MATCH($D632, 'Drugs properties'!$A:$A, 0), 0)), 5, 4, TRUE, "Drugs properties"))</f>
        <v>3.37</v>
      </c>
      <c r="AT632" s="98" cm="1">
        <f t="array" aca="1" ref="AT632" ca="1">INDIRECT(ADDRESS(CELL("row", INDEX('Drugs properties'!$A:$A, MATCH($D632, 'Drugs properties'!$A:$A, 0), 0)), 6, 4, TRUE, "Drugs properties"))</f>
        <v>6</v>
      </c>
      <c r="AU632" s="98" cm="1">
        <f t="array" aca="1" ref="AU632" ca="1">INDIRECT(ADDRESS(CELL("row", INDEX('Drugs properties'!$A:$A, MATCH($D632, 'Drugs properties'!$A:$A, 0), 0)), 7, 4, TRUE, "Drugs properties"))</f>
        <v>0</v>
      </c>
      <c r="AV632" s="98" cm="1">
        <f t="array" aca="1" ref="AV632" ca="1">INDIRECT(ADDRESS(CELL("row", INDEX('Drugs properties'!$A:$A, MATCH($D632, 'Drugs properties'!$A:$A, 0), 0)), 8, 4, TRUE, "Drugs properties"))</f>
        <v>10</v>
      </c>
      <c r="AW632" s="98" cm="1">
        <f t="array" aca="1" ref="AW632" ca="1">INDIRECT(ADDRESS(CELL("row", INDEX('Drugs properties'!$A:$A, MATCH($D632, 'Drugs properties'!$A:$A, 0), 0)), 9, 4, TRUE, "Drugs properties"))</f>
        <v>34</v>
      </c>
      <c r="AX632" s="105" cm="1">
        <f t="array" aca="1" ref="AX632" ca="1">INDIRECT(ADDRESS(CELL("row", INDEX('Drugs properties'!$A:$A, MATCH($D632, 'Drugs properties'!$A:$A, 0), 0)), 11, 4, TRUE, "Drugs properties"))</f>
        <v>3445</v>
      </c>
      <c r="AY632" s="102" cm="1">
        <f t="array" aca="1" ref="AY632" ca="1">INDIRECT(ADDRESS(CELL("row", INDEX('Drugs properties'!$A:$A, MATCH($D632, 'Drugs properties'!$A:$A, 0), 0)), 12, 4, TRUE, "Drugs properties"))</f>
        <v>1074</v>
      </c>
      <c r="AZ632" s="102" cm="1">
        <f t="array" aca="1" ref="AZ632" ca="1">INDIRECT(ADDRESS(CELL("row", INDEX('Drugs properties'!$A:$A, MATCH($D632, 'Drugs properties'!$A:$A, 0), 0)), 13, 4, TRUE, "Drugs properties"))</f>
        <v>89</v>
      </c>
      <c r="BA632" s="109" cm="1">
        <f t="array" aca="1" ref="BA632" ca="1">INDIRECT(ADDRESS(CELL("row", INDEX('Drugs properties'!$A:$A, MATCH($D632, 'Drugs properties'!$A:$A, 0), 0)), 14, 4, TRUE, "Drugs properties"))</f>
        <v>12</v>
      </c>
    </row>
    <row r="633" spans="1:53" s="1" customFormat="1" ht="225" x14ac:dyDescent="0.25">
      <c r="A633" s="15">
        <v>631</v>
      </c>
      <c r="B633" s="15" t="s">
        <v>3078</v>
      </c>
      <c r="C633" s="32">
        <v>17026725</v>
      </c>
      <c r="D633" s="34" t="s">
        <v>59</v>
      </c>
      <c r="E633" s="16">
        <v>145</v>
      </c>
      <c r="F633" s="16"/>
      <c r="G633" s="16"/>
      <c r="H633" s="16" t="s">
        <v>3080</v>
      </c>
      <c r="I633" s="16"/>
      <c r="J633" s="16"/>
      <c r="K633" s="16"/>
      <c r="L633" s="16"/>
      <c r="M633" s="35"/>
      <c r="N633" s="43">
        <v>50</v>
      </c>
      <c r="O633" s="91" t="s">
        <v>100</v>
      </c>
      <c r="P633" s="44" t="s">
        <v>3079</v>
      </c>
      <c r="Q633" s="49" t="s">
        <v>1583</v>
      </c>
      <c r="R633" s="92">
        <v>86</v>
      </c>
      <c r="S633" s="92"/>
      <c r="T633" s="50"/>
      <c r="U633" s="55"/>
      <c r="V633" s="93"/>
      <c r="W633" s="56">
        <v>618</v>
      </c>
      <c r="X633" s="61"/>
      <c r="Y633" s="74"/>
      <c r="Z633" s="74"/>
      <c r="AA633" s="74"/>
      <c r="AB633" s="74"/>
      <c r="AC633" s="74">
        <v>3.2</v>
      </c>
      <c r="AD633" s="74">
        <v>1.3</v>
      </c>
      <c r="AE633" s="74"/>
      <c r="AF633" s="74"/>
      <c r="AG633" s="74"/>
      <c r="AH633" s="74"/>
      <c r="AI633" s="74"/>
      <c r="AJ633" s="62"/>
      <c r="AK633" s="67" t="s">
        <v>3081</v>
      </c>
      <c r="AL633" s="94"/>
      <c r="AM633" s="95" t="s">
        <v>3453</v>
      </c>
      <c r="AN633" s="68"/>
      <c r="AO633" s="101"/>
      <c r="AP633" s="98" t="str" cm="1">
        <f t="array" aca="1" ref="AP633" ca="1">INDIRECT(ADDRESS(CELL("row", INDEX('Drugs properties'!$A:$A, MATCH($D633, 'Drugs properties'!$A:$A, 0), 0)), 2, 4, TRUE, "Drugs properties"))</f>
        <v>CCC(=O)C(CC(C)N(C)C)(C1=CC=CC=C1)C2=CC=CC=C2</v>
      </c>
      <c r="AQ633" s="98" cm="1">
        <f t="array" aca="1" ref="AQ633" ca="1">INDIRECT(ADDRESS(CELL("row", INDEX('Drugs properties'!$A:$A, MATCH($D633, 'Drugs properties'!$A:$A, 0), 0)), 3, 4, TRUE, "Drugs properties"))</f>
        <v>309.45</v>
      </c>
      <c r="AR633" s="98" cm="1">
        <f t="array" aca="1" ref="AR633" ca="1">INDIRECT(ADDRESS(CELL("row", INDEX('Drugs properties'!$A:$A, MATCH($D633, 'Drugs properties'!$A:$A, 0), 0)), 4, 4, TRUE, "Drugs properties"))</f>
        <v>20.309999999999999</v>
      </c>
      <c r="AS633" s="98" cm="1">
        <f t="array" aca="1" ref="AS633" ca="1">INDIRECT(ADDRESS(CELL("row", INDEX('Drugs properties'!$A:$A, MATCH($D633, 'Drugs properties'!$A:$A, 0), 0)), 5, 4, TRUE, "Drugs properties"))</f>
        <v>4.0599999999999996</v>
      </c>
      <c r="AT633" s="98" cm="1">
        <f t="array" aca="1" ref="AT633" ca="1">INDIRECT(ADDRESS(CELL("row", INDEX('Drugs properties'!$A:$A, MATCH($D633, 'Drugs properties'!$A:$A, 0), 0)), 6, 4, TRUE, "Drugs properties"))</f>
        <v>2</v>
      </c>
      <c r="AU633" s="98" cm="1">
        <f t="array" aca="1" ref="AU633" ca="1">INDIRECT(ADDRESS(CELL("row", INDEX('Drugs properties'!$A:$A, MATCH($D633, 'Drugs properties'!$A:$A, 0), 0)), 7, 4, TRUE, "Drugs properties"))</f>
        <v>0</v>
      </c>
      <c r="AV633" s="98" cm="1">
        <f t="array" aca="1" ref="AV633" ca="1">INDIRECT(ADDRESS(CELL("row", INDEX('Drugs properties'!$A:$A, MATCH($D633, 'Drugs properties'!$A:$A, 0), 0)), 8, 4, TRUE, "Drugs properties"))</f>
        <v>7</v>
      </c>
      <c r="AW633" s="98" cm="1">
        <f t="array" aca="1" ref="AW633" ca="1">INDIRECT(ADDRESS(CELL("row", INDEX('Drugs properties'!$A:$A, MATCH($D633, 'Drugs properties'!$A:$A, 0), 0)), 9, 4, TRUE, "Drugs properties"))</f>
        <v>23</v>
      </c>
      <c r="AX633" s="105" cm="1">
        <f t="array" aca="1" ref="AX633" ca="1">INDIRECT(ADDRESS(CELL("row", INDEX('Drugs properties'!$A:$A, MATCH($D633, 'Drugs properties'!$A:$A, 0), 0)), 11, 4, TRUE, "Drugs properties"))</f>
        <v>15227</v>
      </c>
      <c r="AY633" s="102" cm="1">
        <f t="array" aca="1" ref="AY633" ca="1">INDIRECT(ADDRESS(CELL("row", INDEX('Drugs properties'!$A:$A, MATCH($D633, 'Drugs properties'!$A:$A, 0), 0)), 12, 4, TRUE, "Drugs properties"))</f>
        <v>2229</v>
      </c>
      <c r="AZ633" s="102" cm="1">
        <f t="array" aca="1" ref="AZ633" ca="1">INDIRECT(ADDRESS(CELL("row", INDEX('Drugs properties'!$A:$A, MATCH($D633, 'Drugs properties'!$A:$A, 0), 0)), 13, 4, TRUE, "Drugs properties"))</f>
        <v>251</v>
      </c>
      <c r="BA633" s="109" cm="1">
        <f t="array" aca="1" ref="BA633" ca="1">INDIRECT(ADDRESS(CELL("row", INDEX('Drugs properties'!$A:$A, MATCH($D633, 'Drugs properties'!$A:$A, 0), 0)), 14, 4, TRUE, "Drugs properties"))</f>
        <v>10</v>
      </c>
    </row>
    <row r="634" spans="1:53" s="1" customFormat="1" ht="120" x14ac:dyDescent="0.25">
      <c r="A634" s="15">
        <v>632</v>
      </c>
      <c r="B634" s="89" t="s">
        <v>3082</v>
      </c>
      <c r="C634" s="32">
        <v>9505930</v>
      </c>
      <c r="D634" s="34" t="s">
        <v>1765</v>
      </c>
      <c r="E634" s="90"/>
      <c r="F634" s="90"/>
      <c r="G634" s="90"/>
      <c r="H634" s="90" t="s">
        <v>3084</v>
      </c>
      <c r="I634" s="90"/>
      <c r="J634" s="90"/>
      <c r="K634" s="90"/>
      <c r="L634" s="90"/>
      <c r="M634" s="35"/>
      <c r="N634" s="43">
        <v>67</v>
      </c>
      <c r="O634" s="91" t="s">
        <v>100</v>
      </c>
      <c r="P634" s="44" t="s">
        <v>3083</v>
      </c>
      <c r="Q634" s="49"/>
      <c r="R634" s="92"/>
      <c r="S634" s="92"/>
      <c r="T634" s="50"/>
      <c r="U634" s="55"/>
      <c r="V634" s="93" t="s">
        <v>3085</v>
      </c>
      <c r="W634" s="56" t="s">
        <v>3086</v>
      </c>
      <c r="X634" s="61"/>
      <c r="Y634" s="74"/>
      <c r="Z634" s="74">
        <v>2.5</v>
      </c>
      <c r="AA634" s="74"/>
      <c r="AB634" s="74"/>
      <c r="AC634" s="74"/>
      <c r="AD634" s="74"/>
      <c r="AE634" s="74"/>
      <c r="AF634" s="74"/>
      <c r="AG634" s="74"/>
      <c r="AH634" s="74"/>
      <c r="AI634" s="74"/>
      <c r="AJ634" s="62"/>
      <c r="AK634" s="67" t="s">
        <v>3087</v>
      </c>
      <c r="AL634" s="94"/>
      <c r="AM634" s="94"/>
      <c r="AN634" s="68" t="s">
        <v>3088</v>
      </c>
      <c r="AO634" s="101"/>
      <c r="AP634" s="98" t="str" cm="1">
        <f t="array" aca="1" ref="AP634" ca="1">INDIRECT(ADDRESS(CELL("row", INDEX('Drugs properties'!$A:$A, MATCH($D634, 'Drugs properties'!$A:$A, 0), 0)), 2, 4, TRUE, "Drugs properties"))</f>
        <v>CC1C(C(CC(O1)OC2C(OC(CC2O)OC3C(OC(CC3O)OC4CCC5(C(C4)CCC6C5CC(C7(C6(CCC7C8=CC(=O)OC8)O)C)O)C)C)C)O)O</v>
      </c>
      <c r="AQ634" s="98" cm="1">
        <f t="array" aca="1" ref="AQ634" ca="1">INDIRECT(ADDRESS(CELL("row", INDEX('Drugs properties'!$A:$A, MATCH($D634, 'Drugs properties'!$A:$A, 0), 0)), 3, 4, TRUE, "Drugs properties"))</f>
        <v>780.94</v>
      </c>
      <c r="AR634" s="98" cm="1">
        <f t="array" aca="1" ref="AR634" ca="1">INDIRECT(ADDRESS(CELL("row", INDEX('Drugs properties'!$A:$A, MATCH($D634, 'Drugs properties'!$A:$A, 0), 0)), 4, 4, TRUE, "Drugs properties"))</f>
        <v>203.06</v>
      </c>
      <c r="AS634" s="98" cm="1">
        <f t="array" aca="1" ref="AS634" ca="1">INDIRECT(ADDRESS(CELL("row", INDEX('Drugs properties'!$A:$A, MATCH($D634, 'Drugs properties'!$A:$A, 0), 0)), 5, 4, TRUE, "Drugs properties"))</f>
        <v>1.87</v>
      </c>
      <c r="AT634" s="98" cm="1">
        <f t="array" aca="1" ref="AT634" ca="1">INDIRECT(ADDRESS(CELL("row", INDEX('Drugs properties'!$A:$A, MATCH($D634, 'Drugs properties'!$A:$A, 0), 0)), 6, 4, TRUE, "Drugs properties"))</f>
        <v>14</v>
      </c>
      <c r="AU634" s="98" cm="1">
        <f t="array" aca="1" ref="AU634" ca="1">INDIRECT(ADDRESS(CELL("row", INDEX('Drugs properties'!$A:$A, MATCH($D634, 'Drugs properties'!$A:$A, 0), 0)), 7, 4, TRUE, "Drugs properties"))</f>
        <v>6</v>
      </c>
      <c r="AV634" s="98" cm="1">
        <f t="array" aca="1" ref="AV634" ca="1">INDIRECT(ADDRESS(CELL("row", INDEX('Drugs properties'!$A:$A, MATCH($D634, 'Drugs properties'!$A:$A, 0), 0)), 8, 4, TRUE, "Drugs properties"))</f>
        <v>7</v>
      </c>
      <c r="AW634" s="98" cm="1">
        <f t="array" aca="1" ref="AW634" ca="1">INDIRECT(ADDRESS(CELL("row", INDEX('Drugs properties'!$A:$A, MATCH($D634, 'Drugs properties'!$A:$A, 0), 0)), 9, 4, TRUE, "Drugs properties"))</f>
        <v>55</v>
      </c>
      <c r="AX634" s="105" cm="1">
        <f t="array" aca="1" ref="AX634" ca="1">INDIRECT(ADDRESS(CELL("row", INDEX('Drugs properties'!$A:$A, MATCH($D634, 'Drugs properties'!$A:$A, 0), 0)), 11, 4, TRUE, "Drugs properties"))</f>
        <v>22420</v>
      </c>
      <c r="AY634" s="102" cm="1">
        <f t="array" aca="1" ref="AY634" ca="1">INDIRECT(ADDRESS(CELL("row", INDEX('Drugs properties'!$A:$A, MATCH($D634, 'Drugs properties'!$A:$A, 0), 0)), 12, 4, TRUE, "Drugs properties"))</f>
        <v>10060</v>
      </c>
      <c r="AZ634" s="102" cm="1">
        <f t="array" aca="1" ref="AZ634" ca="1">INDIRECT(ADDRESS(CELL("row", INDEX('Drugs properties'!$A:$A, MATCH($D634, 'Drugs properties'!$A:$A, 0), 0)), 13, 4, TRUE, "Drugs properties"))</f>
        <v>185</v>
      </c>
      <c r="BA634" s="109" cm="1">
        <f t="array" aca="1" ref="BA634" ca="1">INDIRECT(ADDRESS(CELL("row", INDEX('Drugs properties'!$A:$A, MATCH($D634, 'Drugs properties'!$A:$A, 0), 0)), 14, 4, TRUE, "Drugs properties"))</f>
        <v>18</v>
      </c>
    </row>
    <row r="635" spans="1:53" s="1" customFormat="1" ht="90" x14ac:dyDescent="0.25">
      <c r="A635" s="15">
        <v>633</v>
      </c>
      <c r="B635" s="15" t="s">
        <v>3089</v>
      </c>
      <c r="C635" s="32">
        <v>24247876</v>
      </c>
      <c r="D635" s="34" t="s">
        <v>59</v>
      </c>
      <c r="E635" s="16" t="s">
        <v>3280</v>
      </c>
      <c r="F635" s="16"/>
      <c r="G635" s="16"/>
      <c r="H635" s="16" t="s">
        <v>3093</v>
      </c>
      <c r="I635" s="16"/>
      <c r="J635" s="16"/>
      <c r="K635" s="16"/>
      <c r="L635" s="16" t="s">
        <v>3093</v>
      </c>
      <c r="M635" s="35"/>
      <c r="N635" s="43">
        <v>46</v>
      </c>
      <c r="O635" s="91" t="s">
        <v>100</v>
      </c>
      <c r="P635" s="44" t="s">
        <v>3090</v>
      </c>
      <c r="Q635" s="49"/>
      <c r="R635" s="92"/>
      <c r="S635" s="92"/>
      <c r="T635" s="50"/>
      <c r="U635" s="55"/>
      <c r="V635" s="93"/>
      <c r="W635" s="56" t="s">
        <v>3091</v>
      </c>
      <c r="X635" s="61"/>
      <c r="Y635" s="74"/>
      <c r="Z635" s="74"/>
      <c r="AA635" s="74"/>
      <c r="AB635" s="74"/>
      <c r="AC635" s="74">
        <v>2.7</v>
      </c>
      <c r="AD635" s="74"/>
      <c r="AE635" s="74"/>
      <c r="AF635" s="74"/>
      <c r="AG635" s="74"/>
      <c r="AH635" s="74"/>
      <c r="AI635" s="74"/>
      <c r="AJ635" s="62"/>
      <c r="AK635" s="67" t="s">
        <v>3092</v>
      </c>
      <c r="AL635" s="94"/>
      <c r="AM635" s="94"/>
      <c r="AN635" s="68"/>
      <c r="AO635" s="101"/>
      <c r="AP635" s="98" t="str" cm="1">
        <f t="array" aca="1" ref="AP635" ca="1">INDIRECT(ADDRESS(CELL("row", INDEX('Drugs properties'!$A:$A, MATCH($D635, 'Drugs properties'!$A:$A, 0), 0)), 2, 4, TRUE, "Drugs properties"))</f>
        <v>CCC(=O)C(CC(C)N(C)C)(C1=CC=CC=C1)C2=CC=CC=C2</v>
      </c>
      <c r="AQ635" s="98" cm="1">
        <f t="array" aca="1" ref="AQ635" ca="1">INDIRECT(ADDRESS(CELL("row", INDEX('Drugs properties'!$A:$A, MATCH($D635, 'Drugs properties'!$A:$A, 0), 0)), 3, 4, TRUE, "Drugs properties"))</f>
        <v>309.45</v>
      </c>
      <c r="AR635" s="98" cm="1">
        <f t="array" aca="1" ref="AR635" ca="1">INDIRECT(ADDRESS(CELL("row", INDEX('Drugs properties'!$A:$A, MATCH($D635, 'Drugs properties'!$A:$A, 0), 0)), 4, 4, TRUE, "Drugs properties"))</f>
        <v>20.309999999999999</v>
      </c>
      <c r="AS635" s="98" cm="1">
        <f t="array" aca="1" ref="AS635" ca="1">INDIRECT(ADDRESS(CELL("row", INDEX('Drugs properties'!$A:$A, MATCH($D635, 'Drugs properties'!$A:$A, 0), 0)), 5, 4, TRUE, "Drugs properties"))</f>
        <v>4.0599999999999996</v>
      </c>
      <c r="AT635" s="98" cm="1">
        <f t="array" aca="1" ref="AT635" ca="1">INDIRECT(ADDRESS(CELL("row", INDEX('Drugs properties'!$A:$A, MATCH($D635, 'Drugs properties'!$A:$A, 0), 0)), 6, 4, TRUE, "Drugs properties"))</f>
        <v>2</v>
      </c>
      <c r="AU635" s="98" cm="1">
        <f t="array" aca="1" ref="AU635" ca="1">INDIRECT(ADDRESS(CELL("row", INDEX('Drugs properties'!$A:$A, MATCH($D635, 'Drugs properties'!$A:$A, 0), 0)), 7, 4, TRUE, "Drugs properties"))</f>
        <v>0</v>
      </c>
      <c r="AV635" s="98" cm="1">
        <f t="array" aca="1" ref="AV635" ca="1">INDIRECT(ADDRESS(CELL("row", INDEX('Drugs properties'!$A:$A, MATCH($D635, 'Drugs properties'!$A:$A, 0), 0)), 8, 4, TRUE, "Drugs properties"))</f>
        <v>7</v>
      </c>
      <c r="AW635" s="98" cm="1">
        <f t="array" aca="1" ref="AW635" ca="1">INDIRECT(ADDRESS(CELL("row", INDEX('Drugs properties'!$A:$A, MATCH($D635, 'Drugs properties'!$A:$A, 0), 0)), 9, 4, TRUE, "Drugs properties"))</f>
        <v>23</v>
      </c>
      <c r="AX635" s="105" cm="1">
        <f t="array" aca="1" ref="AX635" ca="1">INDIRECT(ADDRESS(CELL("row", INDEX('Drugs properties'!$A:$A, MATCH($D635, 'Drugs properties'!$A:$A, 0), 0)), 11, 4, TRUE, "Drugs properties"))</f>
        <v>15227</v>
      </c>
      <c r="AY635" s="102" cm="1">
        <f t="array" aca="1" ref="AY635" ca="1">INDIRECT(ADDRESS(CELL("row", INDEX('Drugs properties'!$A:$A, MATCH($D635, 'Drugs properties'!$A:$A, 0), 0)), 12, 4, TRUE, "Drugs properties"))</f>
        <v>2229</v>
      </c>
      <c r="AZ635" s="102" cm="1">
        <f t="array" aca="1" ref="AZ635" ca="1">INDIRECT(ADDRESS(CELL("row", INDEX('Drugs properties'!$A:$A, MATCH($D635, 'Drugs properties'!$A:$A, 0), 0)), 13, 4, TRUE, "Drugs properties"))</f>
        <v>251</v>
      </c>
      <c r="BA635" s="109" cm="1">
        <f t="array" aca="1" ref="BA635" ca="1">INDIRECT(ADDRESS(CELL("row", INDEX('Drugs properties'!$A:$A, MATCH($D635, 'Drugs properties'!$A:$A, 0), 0)), 14, 4, TRUE, "Drugs properties"))</f>
        <v>10</v>
      </c>
    </row>
    <row r="636" spans="1:53" s="1" customFormat="1" ht="180" x14ac:dyDescent="0.25">
      <c r="A636" s="15">
        <v>634</v>
      </c>
      <c r="B636" s="15" t="s">
        <v>3094</v>
      </c>
      <c r="C636" s="32">
        <v>1409197</v>
      </c>
      <c r="D636" s="34" t="s">
        <v>53</v>
      </c>
      <c r="E636" s="16">
        <v>320</v>
      </c>
      <c r="F636" s="16"/>
      <c r="G636" s="16"/>
      <c r="H636" s="16" t="s">
        <v>3096</v>
      </c>
      <c r="I636" s="16"/>
      <c r="J636" s="16"/>
      <c r="K636" s="16"/>
      <c r="L636" s="16"/>
      <c r="M636" s="35"/>
      <c r="N636" s="43">
        <v>69</v>
      </c>
      <c r="O636" s="91" t="s">
        <v>100</v>
      </c>
      <c r="P636" s="44" t="s">
        <v>3095</v>
      </c>
      <c r="Q636" s="49"/>
      <c r="R636" s="92"/>
      <c r="S636" s="92"/>
      <c r="T636" s="50"/>
      <c r="U636" s="55"/>
      <c r="V636" s="93"/>
      <c r="W636" s="56">
        <v>560</v>
      </c>
      <c r="X636" s="61"/>
      <c r="Y636" s="74"/>
      <c r="Z636" s="74"/>
      <c r="AA636" s="74"/>
      <c r="AB636" s="74"/>
      <c r="AC636" s="74">
        <v>3.9</v>
      </c>
      <c r="AD636" s="74">
        <v>0.87</v>
      </c>
      <c r="AE636" s="74"/>
      <c r="AF636" s="74"/>
      <c r="AG636" s="74"/>
      <c r="AH636" s="74"/>
      <c r="AI636" s="74"/>
      <c r="AJ636" s="62"/>
      <c r="AK636" s="67" t="s">
        <v>3097</v>
      </c>
      <c r="AL636" s="94"/>
      <c r="AM636" s="94"/>
      <c r="AN636" s="68" t="s">
        <v>3098</v>
      </c>
      <c r="AO636" s="101"/>
      <c r="AP636" s="98" t="str" cm="1">
        <f t="array" aca="1" ref="AP636" ca="1">INDIRECT(ADDRESS(CELL("row", INDEX('Drugs properties'!$A:$A, MATCH($D636, 'Drugs properties'!$A:$A, 0), 0)), 2, 4, TRUE, "Drugs properties"))</f>
        <v>CC(C)NCC(C1=CC=C(C=C1)NS(=O)(=O)C)O</v>
      </c>
      <c r="AQ636" s="98" cm="1">
        <f t="array" aca="1" ref="AQ636" ca="1">INDIRECT(ADDRESS(CELL("row", INDEX('Drugs properties'!$A:$A, MATCH($D636, 'Drugs properties'!$A:$A, 0), 0)), 3, 4, TRUE, "Drugs properties"))</f>
        <v>272.36</v>
      </c>
      <c r="AR636" s="98" cm="1">
        <f t="array" aca="1" ref="AR636" ca="1">INDIRECT(ADDRESS(CELL("row", INDEX('Drugs properties'!$A:$A, MATCH($D636, 'Drugs properties'!$A:$A, 0), 0)), 4, 4, TRUE, "Drugs properties"))</f>
        <v>86.81</v>
      </c>
      <c r="AS636" s="98" cm="1">
        <f t="array" aca="1" ref="AS636" ca="1">INDIRECT(ADDRESS(CELL("row", INDEX('Drugs properties'!$A:$A, MATCH($D636, 'Drugs properties'!$A:$A, 0), 0)), 5, 4, TRUE, "Drugs properties"))</f>
        <v>1.03</v>
      </c>
      <c r="AT636" s="98" cm="1">
        <f t="array" aca="1" ref="AT636" ca="1">INDIRECT(ADDRESS(CELL("row", INDEX('Drugs properties'!$A:$A, MATCH($D636, 'Drugs properties'!$A:$A, 0), 0)), 6, 4, TRUE, "Drugs properties"))</f>
        <v>4</v>
      </c>
      <c r="AU636" s="98" cm="1">
        <f t="array" aca="1" ref="AU636" ca="1">INDIRECT(ADDRESS(CELL("row", INDEX('Drugs properties'!$A:$A, MATCH($D636, 'Drugs properties'!$A:$A, 0), 0)), 7, 4, TRUE, "Drugs properties"))</f>
        <v>3</v>
      </c>
      <c r="AV636" s="98" cm="1">
        <f t="array" aca="1" ref="AV636" ca="1">INDIRECT(ADDRESS(CELL("row", INDEX('Drugs properties'!$A:$A, MATCH($D636, 'Drugs properties'!$A:$A, 0), 0)), 8, 4, TRUE, "Drugs properties"))</f>
        <v>6</v>
      </c>
      <c r="AW636" s="98" cm="1">
        <f t="array" aca="1" ref="AW636" ca="1">INDIRECT(ADDRESS(CELL("row", INDEX('Drugs properties'!$A:$A, MATCH($D636, 'Drugs properties'!$A:$A, 0), 0)), 9, 4, TRUE, "Drugs properties"))</f>
        <v>18</v>
      </c>
      <c r="AX636" s="105" cm="1">
        <f t="array" aca="1" ref="AX636" ca="1">INDIRECT(ADDRESS(CELL("row", INDEX('Drugs properties'!$A:$A, MATCH($D636, 'Drugs properties'!$A:$A, 0), 0)), 11, 4, TRUE, "Drugs properties"))</f>
        <v>4950</v>
      </c>
      <c r="AY636" s="102" cm="1">
        <f t="array" aca="1" ref="AY636" ca="1">INDIRECT(ADDRESS(CELL("row", INDEX('Drugs properties'!$A:$A, MATCH($D636, 'Drugs properties'!$A:$A, 0), 0)), 12, 4, TRUE, "Drugs properties"))</f>
        <v>2201</v>
      </c>
      <c r="AZ636" s="102" cm="1">
        <f t="array" aca="1" ref="AZ636" ca="1">INDIRECT(ADDRESS(CELL("row", INDEX('Drugs properties'!$A:$A, MATCH($D636, 'Drugs properties'!$A:$A, 0), 0)), 13, 4, TRUE, "Drugs properties"))</f>
        <v>357</v>
      </c>
      <c r="BA636" s="109" cm="1">
        <f t="array" aca="1" ref="BA636" ca="1">INDIRECT(ADDRESS(CELL("row", INDEX('Drugs properties'!$A:$A, MATCH($D636, 'Drugs properties'!$A:$A, 0), 0)), 14, 4, TRUE, "Drugs properties"))</f>
        <v>34</v>
      </c>
    </row>
    <row r="639" spans="1:53" x14ac:dyDescent="0.25">
      <c r="H639" s="172"/>
    </row>
  </sheetData>
  <mergeCells count="9">
    <mergeCell ref="AK1:AN1"/>
    <mergeCell ref="AX1:BA1"/>
    <mergeCell ref="AP1:AW1"/>
    <mergeCell ref="D1:M1"/>
    <mergeCell ref="A1:C1"/>
    <mergeCell ref="N1:P1"/>
    <mergeCell ref="Q1:T1"/>
    <mergeCell ref="X1:AJ1"/>
    <mergeCell ref="U1:W1"/>
  </mergeCells>
  <phoneticPr fontId="7" type="noConversion"/>
  <conditionalFormatting sqref="C421:C430 C1:C419 C432:C436 C438:C1048576">
    <cfRule type="duplicateValues" dxfId="62" priority="8"/>
  </conditionalFormatting>
  <conditionalFormatting sqref="B421:B430 B1:B419 B432:B436 B438:B1048576">
    <cfRule type="duplicateValues" dxfId="61" priority="7"/>
  </conditionalFormatting>
  <conditionalFormatting sqref="C420">
    <cfRule type="duplicateValues" dxfId="60" priority="6"/>
  </conditionalFormatting>
  <conditionalFormatting sqref="B420">
    <cfRule type="duplicateValues" dxfId="59" priority="5"/>
  </conditionalFormatting>
  <conditionalFormatting sqref="C431">
    <cfRule type="duplicateValues" dxfId="58" priority="4"/>
  </conditionalFormatting>
  <conditionalFormatting sqref="B431">
    <cfRule type="duplicateValues" dxfId="57" priority="3"/>
  </conditionalFormatting>
  <conditionalFormatting sqref="C437">
    <cfRule type="duplicateValues" dxfId="56" priority="2"/>
  </conditionalFormatting>
  <conditionalFormatting sqref="B437">
    <cfRule type="duplicateValues" dxfId="55" priority="1"/>
  </conditionalFormatting>
  <hyperlinks>
    <hyperlink ref="C377" r:id="rId1" xr:uid="{780F1FA7-C621-49C3-9DE6-7DDA16E31F91}"/>
  </hyperlinks>
  <pageMargins left="0.7" right="0.7" top="0.75" bottom="0.75" header="0.3" footer="0.3"/>
  <pageSetup paperSize="9" orientation="portrait"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955A-EFC1-43CB-BEE4-79C2086D1230}">
  <dimension ref="A1:N141"/>
  <sheetViews>
    <sheetView workbookViewId="0">
      <pane ySplit="1" topLeftCell="A113" activePane="bottomLeft" state="frozen"/>
      <selection activeCell="B1" sqref="B1"/>
      <selection pane="bottomLeft" activeCell="S132" sqref="S132:S133"/>
    </sheetView>
  </sheetViews>
  <sheetFormatPr defaultColWidth="8.85546875" defaultRowHeight="15" x14ac:dyDescent="0.25"/>
  <cols>
    <col min="1" max="1" width="18.42578125" customWidth="1"/>
    <col min="2" max="2" width="65.42578125" customWidth="1"/>
    <col min="3" max="3" width="12.7109375" customWidth="1"/>
    <col min="4" max="4" width="10" customWidth="1"/>
    <col min="8" max="8" width="9" customWidth="1"/>
    <col min="9" max="9" width="8.42578125" customWidth="1"/>
  </cols>
  <sheetData>
    <row r="1" spans="1:14" x14ac:dyDescent="0.25">
      <c r="A1" t="s">
        <v>2790</v>
      </c>
      <c r="B1" t="s">
        <v>2662</v>
      </c>
      <c r="C1" t="s">
        <v>2670</v>
      </c>
      <c r="D1" t="s">
        <v>2671</v>
      </c>
      <c r="E1" t="s">
        <v>2663</v>
      </c>
      <c r="F1" t="s">
        <v>2664</v>
      </c>
      <c r="G1" t="s">
        <v>2665</v>
      </c>
      <c r="H1" t="s">
        <v>2806</v>
      </c>
      <c r="I1" t="s">
        <v>2807</v>
      </c>
      <c r="J1" t="s">
        <v>2666</v>
      </c>
      <c r="K1" t="s">
        <v>2945</v>
      </c>
      <c r="L1" t="s">
        <v>2944</v>
      </c>
      <c r="M1" t="s">
        <v>2943</v>
      </c>
      <c r="N1" t="s">
        <v>2946</v>
      </c>
    </row>
    <row r="2" spans="1:14" x14ac:dyDescent="0.25">
      <c r="A2" t="s">
        <v>20</v>
      </c>
      <c r="B2" t="s">
        <v>2667</v>
      </c>
      <c r="C2">
        <v>441.56</v>
      </c>
      <c r="D2">
        <v>121.57</v>
      </c>
      <c r="E2">
        <v>1.93</v>
      </c>
      <c r="F2">
        <v>6</v>
      </c>
      <c r="G2">
        <v>2</v>
      </c>
      <c r="H2">
        <v>11</v>
      </c>
      <c r="I2">
        <v>29</v>
      </c>
      <c r="J2" t="s">
        <v>2669</v>
      </c>
      <c r="K2">
        <v>8650</v>
      </c>
      <c r="L2">
        <v>2741</v>
      </c>
      <c r="M2">
        <v>188</v>
      </c>
      <c r="N2">
        <v>15</v>
      </c>
    </row>
    <row r="3" spans="1:14" x14ac:dyDescent="0.25">
      <c r="A3" t="s">
        <v>22</v>
      </c>
      <c r="B3" t="s">
        <v>2668</v>
      </c>
      <c r="C3">
        <v>337.45</v>
      </c>
      <c r="D3">
        <v>237.75</v>
      </c>
      <c r="E3">
        <v>-0.26</v>
      </c>
      <c r="F3">
        <v>6</v>
      </c>
      <c r="G3">
        <v>4</v>
      </c>
      <c r="H3">
        <v>7</v>
      </c>
      <c r="I3">
        <v>20</v>
      </c>
      <c r="J3" t="s">
        <v>2808</v>
      </c>
      <c r="K3">
        <v>17208</v>
      </c>
      <c r="L3">
        <v>1021</v>
      </c>
      <c r="M3">
        <v>74</v>
      </c>
      <c r="N3">
        <v>19</v>
      </c>
    </row>
    <row r="4" spans="1:14" x14ac:dyDescent="0.25">
      <c r="A4" t="s">
        <v>27</v>
      </c>
      <c r="B4" t="s">
        <v>2672</v>
      </c>
      <c r="C4">
        <v>170.21</v>
      </c>
      <c r="D4">
        <v>63.4</v>
      </c>
      <c r="E4">
        <v>0.08</v>
      </c>
      <c r="F4">
        <v>2</v>
      </c>
      <c r="G4">
        <v>1</v>
      </c>
      <c r="H4">
        <v>3</v>
      </c>
      <c r="I4">
        <v>12</v>
      </c>
      <c r="K4">
        <v>51017</v>
      </c>
      <c r="L4">
        <v>2294</v>
      </c>
      <c r="M4">
        <v>44</v>
      </c>
      <c r="N4">
        <v>0</v>
      </c>
    </row>
    <row r="5" spans="1:14" x14ac:dyDescent="0.25">
      <c r="A5" t="s">
        <v>30</v>
      </c>
      <c r="B5" t="s">
        <v>2673</v>
      </c>
      <c r="C5">
        <v>1227.3699999999999</v>
      </c>
      <c r="D5">
        <v>563.45000000000005</v>
      </c>
      <c r="E5">
        <v>-4.78</v>
      </c>
      <c r="F5">
        <v>17</v>
      </c>
      <c r="G5">
        <v>16</v>
      </c>
      <c r="H5">
        <v>31</v>
      </c>
      <c r="I5">
        <v>85</v>
      </c>
      <c r="K5">
        <v>62</v>
      </c>
      <c r="L5">
        <v>25</v>
      </c>
      <c r="M5">
        <v>0</v>
      </c>
      <c r="N5">
        <v>0</v>
      </c>
    </row>
    <row r="6" spans="1:14" x14ac:dyDescent="0.25">
      <c r="A6" t="s">
        <v>1737</v>
      </c>
      <c r="B6" t="s">
        <v>2674</v>
      </c>
      <c r="C6">
        <v>335.87</v>
      </c>
      <c r="D6">
        <v>48.39</v>
      </c>
      <c r="E6">
        <v>3.37</v>
      </c>
      <c r="F6">
        <v>3</v>
      </c>
      <c r="G6">
        <v>2</v>
      </c>
      <c r="H6">
        <v>9</v>
      </c>
      <c r="I6">
        <v>23</v>
      </c>
      <c r="K6">
        <v>45472</v>
      </c>
      <c r="L6">
        <v>3884</v>
      </c>
      <c r="M6">
        <v>169</v>
      </c>
      <c r="N6">
        <v>13</v>
      </c>
    </row>
    <row r="7" spans="1:14" x14ac:dyDescent="0.25">
      <c r="A7" t="s">
        <v>33</v>
      </c>
      <c r="B7" t="s">
        <v>2675</v>
      </c>
      <c r="C7">
        <v>410.48</v>
      </c>
      <c r="D7">
        <v>64.16</v>
      </c>
      <c r="E7">
        <v>3.62</v>
      </c>
      <c r="F7">
        <v>6</v>
      </c>
      <c r="G7">
        <v>0</v>
      </c>
      <c r="H7">
        <v>4</v>
      </c>
      <c r="I7">
        <v>30</v>
      </c>
      <c r="K7">
        <v>95070</v>
      </c>
      <c r="L7">
        <v>5960</v>
      </c>
      <c r="M7">
        <v>127</v>
      </c>
      <c r="N7">
        <v>18</v>
      </c>
    </row>
    <row r="8" spans="1:14" x14ac:dyDescent="0.25">
      <c r="A8" t="s">
        <v>34</v>
      </c>
      <c r="B8" t="s">
        <v>2676</v>
      </c>
      <c r="C8">
        <v>279.85000000000002</v>
      </c>
      <c r="D8">
        <v>3.24</v>
      </c>
      <c r="E8">
        <v>4.6100000000000003</v>
      </c>
      <c r="F8">
        <v>1</v>
      </c>
      <c r="G8">
        <v>0</v>
      </c>
      <c r="H8">
        <v>5</v>
      </c>
      <c r="I8">
        <v>19</v>
      </c>
      <c r="K8">
        <v>7165</v>
      </c>
      <c r="L8">
        <v>703</v>
      </c>
      <c r="M8">
        <v>1</v>
      </c>
      <c r="N8">
        <v>1</v>
      </c>
    </row>
    <row r="9" spans="1:14" x14ac:dyDescent="0.25">
      <c r="A9" t="s">
        <v>37</v>
      </c>
      <c r="B9" t="s">
        <v>2677</v>
      </c>
      <c r="C9">
        <v>383.51</v>
      </c>
      <c r="D9">
        <v>73.599999999999994</v>
      </c>
      <c r="E9">
        <v>2.77</v>
      </c>
      <c r="F9">
        <v>4</v>
      </c>
      <c r="G9">
        <v>1</v>
      </c>
      <c r="H9">
        <v>6</v>
      </c>
      <c r="I9">
        <v>27</v>
      </c>
      <c r="K9">
        <v>97152</v>
      </c>
      <c r="L9">
        <v>9863</v>
      </c>
      <c r="M9">
        <v>192</v>
      </c>
      <c r="N9">
        <v>5</v>
      </c>
    </row>
    <row r="10" spans="1:14" x14ac:dyDescent="0.25">
      <c r="A10" t="s">
        <v>39</v>
      </c>
      <c r="B10" t="s">
        <v>2678</v>
      </c>
      <c r="C10">
        <v>306.27</v>
      </c>
      <c r="D10">
        <v>81.650000000000006</v>
      </c>
      <c r="E10">
        <v>0.88</v>
      </c>
      <c r="F10">
        <v>7</v>
      </c>
      <c r="G10">
        <v>1</v>
      </c>
      <c r="H10">
        <v>5</v>
      </c>
      <c r="I10">
        <v>22</v>
      </c>
      <c r="K10">
        <v>21845</v>
      </c>
      <c r="L10">
        <v>1909</v>
      </c>
      <c r="M10">
        <v>267</v>
      </c>
      <c r="N10">
        <v>23</v>
      </c>
    </row>
    <row r="11" spans="1:14" x14ac:dyDescent="0.25">
      <c r="A11" t="s">
        <v>1748</v>
      </c>
      <c r="B11" t="s">
        <v>2679</v>
      </c>
      <c r="C11">
        <v>746.55</v>
      </c>
      <c r="D11">
        <v>112.94</v>
      </c>
      <c r="E11">
        <v>2</v>
      </c>
      <c r="F11">
        <v>6</v>
      </c>
      <c r="G11">
        <v>0</v>
      </c>
      <c r="H11">
        <v>9</v>
      </c>
      <c r="I11">
        <v>31</v>
      </c>
      <c r="K11" t="s">
        <v>589</v>
      </c>
      <c r="L11" t="s">
        <v>589</v>
      </c>
      <c r="M11" t="s">
        <v>589</v>
      </c>
      <c r="N11" t="s">
        <v>589</v>
      </c>
    </row>
    <row r="12" spans="1:14" x14ac:dyDescent="0.25">
      <c r="A12" t="s">
        <v>69</v>
      </c>
      <c r="B12" t="s">
        <v>2680</v>
      </c>
      <c r="C12">
        <v>645.30999999999995</v>
      </c>
      <c r="D12">
        <v>42.68</v>
      </c>
      <c r="E12">
        <v>6.49</v>
      </c>
      <c r="F12">
        <v>4</v>
      </c>
      <c r="G12">
        <v>0</v>
      </c>
      <c r="H12">
        <v>11</v>
      </c>
      <c r="I12">
        <v>31</v>
      </c>
      <c r="K12">
        <v>33532</v>
      </c>
      <c r="L12">
        <v>9543</v>
      </c>
      <c r="M12">
        <v>845</v>
      </c>
      <c r="N12">
        <v>56</v>
      </c>
    </row>
    <row r="13" spans="1:14" x14ac:dyDescent="0.25">
      <c r="A13" t="s">
        <v>41</v>
      </c>
      <c r="B13" t="s">
        <v>2681</v>
      </c>
      <c r="C13">
        <v>1632.3</v>
      </c>
      <c r="D13">
        <v>512.87</v>
      </c>
      <c r="E13">
        <v>0.66</v>
      </c>
      <c r="F13">
        <v>18</v>
      </c>
      <c r="G13">
        <v>17</v>
      </c>
      <c r="J13" t="s">
        <v>2805</v>
      </c>
      <c r="K13">
        <v>3113</v>
      </c>
      <c r="L13">
        <v>234</v>
      </c>
      <c r="M13">
        <v>2</v>
      </c>
      <c r="N13">
        <v>0</v>
      </c>
    </row>
    <row r="14" spans="1:14" x14ac:dyDescent="0.25">
      <c r="A14" t="s">
        <v>2948</v>
      </c>
      <c r="B14" t="s">
        <v>2682</v>
      </c>
      <c r="C14">
        <v>389.45</v>
      </c>
      <c r="D14">
        <v>111.83</v>
      </c>
      <c r="E14">
        <v>1.58</v>
      </c>
      <c r="F14">
        <v>6</v>
      </c>
      <c r="G14">
        <v>2</v>
      </c>
      <c r="H14">
        <v>9</v>
      </c>
      <c r="I14">
        <v>28</v>
      </c>
      <c r="K14">
        <v>3494</v>
      </c>
      <c r="L14">
        <v>346</v>
      </c>
      <c r="M14">
        <v>19</v>
      </c>
      <c r="N14">
        <v>2</v>
      </c>
    </row>
    <row r="15" spans="1:14" x14ac:dyDescent="0.25">
      <c r="A15" t="s">
        <v>44</v>
      </c>
      <c r="B15" t="s">
        <v>2683</v>
      </c>
      <c r="C15">
        <v>1209.4000000000001</v>
      </c>
      <c r="D15">
        <v>431.54</v>
      </c>
      <c r="E15">
        <v>0.17</v>
      </c>
      <c r="F15">
        <v>14</v>
      </c>
      <c r="G15">
        <v>15</v>
      </c>
      <c r="H15">
        <v>41</v>
      </c>
      <c r="I15">
        <v>87</v>
      </c>
      <c r="K15">
        <v>54679</v>
      </c>
      <c r="L15">
        <v>2510</v>
      </c>
      <c r="M15">
        <v>26</v>
      </c>
      <c r="N15">
        <v>6</v>
      </c>
    </row>
    <row r="16" spans="1:14" x14ac:dyDescent="0.25">
      <c r="A16" t="s">
        <v>45</v>
      </c>
      <c r="B16" t="s">
        <v>2684</v>
      </c>
      <c r="C16">
        <v>349.51</v>
      </c>
      <c r="D16">
        <v>33.119999999999997</v>
      </c>
      <c r="E16">
        <v>4.4800000000000004</v>
      </c>
      <c r="F16">
        <v>2</v>
      </c>
      <c r="G16">
        <v>1</v>
      </c>
      <c r="H16">
        <v>1</v>
      </c>
      <c r="I16">
        <v>26</v>
      </c>
      <c r="K16">
        <v>26382</v>
      </c>
      <c r="L16">
        <v>1447</v>
      </c>
      <c r="M16">
        <v>11</v>
      </c>
      <c r="N16">
        <v>3</v>
      </c>
    </row>
    <row r="17" spans="1:14" x14ac:dyDescent="0.25">
      <c r="A17" t="s">
        <v>47</v>
      </c>
      <c r="B17" t="s">
        <v>2685</v>
      </c>
      <c r="C17">
        <v>430.37</v>
      </c>
      <c r="D17">
        <v>115.64</v>
      </c>
      <c r="E17">
        <v>3.06</v>
      </c>
      <c r="F17">
        <v>9</v>
      </c>
      <c r="G17">
        <v>2</v>
      </c>
      <c r="H17">
        <v>7</v>
      </c>
      <c r="I17">
        <v>29</v>
      </c>
      <c r="K17">
        <v>5976</v>
      </c>
      <c r="L17">
        <v>762</v>
      </c>
      <c r="M17">
        <v>58</v>
      </c>
      <c r="N17">
        <v>0</v>
      </c>
    </row>
    <row r="18" spans="1:14" x14ac:dyDescent="0.25">
      <c r="A18" t="s">
        <v>49</v>
      </c>
      <c r="B18" t="s">
        <v>2686</v>
      </c>
      <c r="C18">
        <v>324.39</v>
      </c>
      <c r="D18">
        <v>36.26</v>
      </c>
      <c r="E18">
        <v>3.68</v>
      </c>
      <c r="F18">
        <v>4</v>
      </c>
      <c r="G18">
        <v>0</v>
      </c>
      <c r="H18">
        <v>5</v>
      </c>
      <c r="I18">
        <v>24</v>
      </c>
      <c r="K18">
        <v>44787</v>
      </c>
      <c r="L18">
        <v>6103</v>
      </c>
      <c r="M18">
        <v>332</v>
      </c>
      <c r="N18">
        <v>48</v>
      </c>
    </row>
    <row r="19" spans="1:14" x14ac:dyDescent="0.25">
      <c r="A19" t="s">
        <v>51</v>
      </c>
      <c r="B19" t="s">
        <v>2687</v>
      </c>
      <c r="C19">
        <v>328.43</v>
      </c>
      <c r="D19">
        <v>84.09</v>
      </c>
      <c r="E19">
        <v>1.71</v>
      </c>
      <c r="F19">
        <v>5</v>
      </c>
      <c r="G19">
        <v>1</v>
      </c>
      <c r="H19">
        <v>9</v>
      </c>
      <c r="I19">
        <v>22</v>
      </c>
      <c r="K19">
        <v>1161</v>
      </c>
      <c r="L19">
        <v>119</v>
      </c>
      <c r="M19">
        <v>9</v>
      </c>
      <c r="N19">
        <v>0</v>
      </c>
    </row>
    <row r="20" spans="1:14" x14ac:dyDescent="0.25">
      <c r="A20" t="s">
        <v>53</v>
      </c>
      <c r="B20" t="s">
        <v>2688</v>
      </c>
      <c r="C20">
        <v>272.36</v>
      </c>
      <c r="D20">
        <v>86.81</v>
      </c>
      <c r="E20">
        <v>1.03</v>
      </c>
      <c r="F20">
        <v>4</v>
      </c>
      <c r="G20">
        <v>3</v>
      </c>
      <c r="H20">
        <v>6</v>
      </c>
      <c r="I20">
        <v>18</v>
      </c>
      <c r="K20">
        <v>4950</v>
      </c>
      <c r="L20">
        <v>2201</v>
      </c>
      <c r="M20">
        <v>357</v>
      </c>
      <c r="N20">
        <v>34</v>
      </c>
    </row>
    <row r="21" spans="1:14" x14ac:dyDescent="0.25">
      <c r="A21" t="s">
        <v>54</v>
      </c>
      <c r="B21" t="s">
        <v>2689</v>
      </c>
      <c r="C21">
        <v>324.42</v>
      </c>
      <c r="D21">
        <v>45.59</v>
      </c>
      <c r="E21">
        <v>2.81</v>
      </c>
      <c r="F21">
        <v>4</v>
      </c>
      <c r="G21">
        <v>1</v>
      </c>
      <c r="H21">
        <v>4</v>
      </c>
      <c r="I21">
        <v>24</v>
      </c>
      <c r="K21">
        <v>819</v>
      </c>
      <c r="L21">
        <v>189</v>
      </c>
      <c r="M21">
        <v>23</v>
      </c>
      <c r="N21">
        <v>4</v>
      </c>
    </row>
    <row r="22" spans="1:14" x14ac:dyDescent="0.25">
      <c r="A22" t="s">
        <v>55</v>
      </c>
      <c r="B22" t="s">
        <v>2690</v>
      </c>
      <c r="C22">
        <v>361.37</v>
      </c>
      <c r="D22">
        <v>75.010000000000005</v>
      </c>
      <c r="E22">
        <v>1.1499999999999999</v>
      </c>
      <c r="F22">
        <v>6</v>
      </c>
      <c r="G22">
        <v>1</v>
      </c>
      <c r="H22">
        <v>2</v>
      </c>
      <c r="I22">
        <v>26</v>
      </c>
      <c r="K22">
        <v>49116</v>
      </c>
      <c r="L22">
        <v>3472</v>
      </c>
      <c r="M22">
        <v>300</v>
      </c>
      <c r="N22">
        <v>53</v>
      </c>
    </row>
    <row r="23" spans="1:14" x14ac:dyDescent="0.25">
      <c r="A23" t="s">
        <v>56</v>
      </c>
      <c r="B23" t="s">
        <v>2691</v>
      </c>
      <c r="C23">
        <v>384.58</v>
      </c>
      <c r="D23">
        <v>78.02</v>
      </c>
      <c r="E23">
        <v>3.63</v>
      </c>
      <c r="F23">
        <v>4</v>
      </c>
      <c r="G23">
        <v>2</v>
      </c>
      <c r="H23">
        <v>14</v>
      </c>
      <c r="I23">
        <v>26</v>
      </c>
      <c r="K23">
        <v>251</v>
      </c>
      <c r="L23">
        <v>228</v>
      </c>
      <c r="M23">
        <v>128</v>
      </c>
      <c r="N23">
        <v>8</v>
      </c>
    </row>
    <row r="24" spans="1:14" x14ac:dyDescent="0.25">
      <c r="A24" t="s">
        <v>59</v>
      </c>
      <c r="B24" t="s">
        <v>2692</v>
      </c>
      <c r="C24">
        <v>309.45</v>
      </c>
      <c r="D24">
        <v>20.309999999999999</v>
      </c>
      <c r="E24">
        <v>4.0599999999999996</v>
      </c>
      <c r="F24">
        <v>2</v>
      </c>
      <c r="G24">
        <v>0</v>
      </c>
      <c r="H24">
        <v>7</v>
      </c>
      <c r="I24">
        <v>23</v>
      </c>
      <c r="K24">
        <v>15227</v>
      </c>
      <c r="L24">
        <v>2229</v>
      </c>
      <c r="M24">
        <v>251</v>
      </c>
      <c r="N24">
        <v>10</v>
      </c>
    </row>
    <row r="25" spans="1:14" x14ac:dyDescent="0.25">
      <c r="A25" t="s">
        <v>60</v>
      </c>
      <c r="B25" t="s">
        <v>2693</v>
      </c>
      <c r="C25">
        <v>312.43</v>
      </c>
      <c r="D25">
        <v>59.11</v>
      </c>
      <c r="E25">
        <v>2.91</v>
      </c>
      <c r="F25">
        <v>2</v>
      </c>
      <c r="G25">
        <v>1</v>
      </c>
      <c r="H25">
        <v>1</v>
      </c>
      <c r="I25">
        <v>22</v>
      </c>
      <c r="K25">
        <v>61784</v>
      </c>
      <c r="L25">
        <v>6851</v>
      </c>
      <c r="M25">
        <v>148</v>
      </c>
      <c r="N25">
        <v>17</v>
      </c>
    </row>
    <row r="26" spans="1:14" x14ac:dyDescent="0.25">
      <c r="A26" t="s">
        <v>65</v>
      </c>
      <c r="B26" t="s">
        <v>2694</v>
      </c>
      <c r="C26">
        <v>375.86</v>
      </c>
      <c r="D26">
        <v>40.54</v>
      </c>
      <c r="E26">
        <v>4.22</v>
      </c>
      <c r="F26">
        <v>4</v>
      </c>
      <c r="G26">
        <v>1</v>
      </c>
      <c r="H26">
        <v>6</v>
      </c>
      <c r="I26">
        <v>26</v>
      </c>
      <c r="K26">
        <v>24265</v>
      </c>
      <c r="L26">
        <v>2825</v>
      </c>
      <c r="M26">
        <v>239</v>
      </c>
      <c r="N26">
        <v>35</v>
      </c>
    </row>
    <row r="27" spans="1:14" x14ac:dyDescent="0.25">
      <c r="A27" t="s">
        <v>61</v>
      </c>
      <c r="B27" t="s">
        <v>2695</v>
      </c>
      <c r="C27">
        <v>369.48</v>
      </c>
      <c r="D27">
        <v>110.11</v>
      </c>
      <c r="E27">
        <v>1.6</v>
      </c>
      <c r="F27">
        <v>5</v>
      </c>
      <c r="G27">
        <v>2</v>
      </c>
      <c r="H27">
        <v>8</v>
      </c>
      <c r="I27">
        <v>25</v>
      </c>
      <c r="K27">
        <v>2695</v>
      </c>
      <c r="L27">
        <v>422</v>
      </c>
      <c r="M27">
        <v>20</v>
      </c>
      <c r="N27">
        <v>1</v>
      </c>
    </row>
    <row r="28" spans="1:14" x14ac:dyDescent="0.25">
      <c r="A28" t="s">
        <v>64</v>
      </c>
      <c r="B28" t="s">
        <v>2696</v>
      </c>
      <c r="C28">
        <v>412.94</v>
      </c>
      <c r="D28">
        <v>76.709999999999994</v>
      </c>
      <c r="E28">
        <v>3.57</v>
      </c>
      <c r="F28">
        <v>3</v>
      </c>
      <c r="G28">
        <v>1</v>
      </c>
      <c r="H28">
        <v>4</v>
      </c>
      <c r="I28">
        <v>28</v>
      </c>
      <c r="K28">
        <v>5347</v>
      </c>
      <c r="L28">
        <v>729</v>
      </c>
      <c r="M28">
        <v>37</v>
      </c>
      <c r="N28">
        <v>12</v>
      </c>
    </row>
    <row r="29" spans="1:14" x14ac:dyDescent="0.25">
      <c r="A29" t="s">
        <v>68</v>
      </c>
      <c r="B29" t="s">
        <v>2697</v>
      </c>
      <c r="C29">
        <v>371.86</v>
      </c>
      <c r="D29">
        <v>45.78</v>
      </c>
      <c r="E29">
        <v>2.63</v>
      </c>
      <c r="F29">
        <v>3</v>
      </c>
      <c r="G29">
        <v>0</v>
      </c>
      <c r="H29">
        <v>5</v>
      </c>
      <c r="I29">
        <v>26</v>
      </c>
      <c r="K29">
        <v>22813</v>
      </c>
      <c r="L29">
        <v>3190</v>
      </c>
      <c r="M29">
        <v>89</v>
      </c>
      <c r="N29">
        <v>11</v>
      </c>
    </row>
    <row r="30" spans="1:14" x14ac:dyDescent="0.25">
      <c r="A30" t="s">
        <v>70</v>
      </c>
      <c r="B30" t="s">
        <v>2698</v>
      </c>
      <c r="C30">
        <v>379.49</v>
      </c>
      <c r="D30">
        <v>38.770000000000003</v>
      </c>
      <c r="E30">
        <v>4</v>
      </c>
      <c r="F30">
        <v>4</v>
      </c>
      <c r="G30">
        <v>0</v>
      </c>
      <c r="H30">
        <v>6</v>
      </c>
      <c r="I30">
        <v>28</v>
      </c>
      <c r="K30">
        <v>13457</v>
      </c>
      <c r="L30">
        <v>2526</v>
      </c>
      <c r="M30">
        <v>141</v>
      </c>
      <c r="N30">
        <v>5</v>
      </c>
    </row>
    <row r="31" spans="1:14" x14ac:dyDescent="0.25">
      <c r="A31" t="s">
        <v>71</v>
      </c>
      <c r="B31" t="s">
        <v>2699</v>
      </c>
      <c r="C31">
        <v>259.39</v>
      </c>
      <c r="D31">
        <v>20.309999999999999</v>
      </c>
      <c r="E31">
        <v>3.54</v>
      </c>
      <c r="F31">
        <v>2</v>
      </c>
      <c r="G31">
        <v>0</v>
      </c>
      <c r="H31">
        <v>5</v>
      </c>
      <c r="I31">
        <v>19</v>
      </c>
      <c r="K31">
        <v>210</v>
      </c>
      <c r="L31">
        <v>25</v>
      </c>
      <c r="M31">
        <v>5</v>
      </c>
      <c r="N31">
        <v>0</v>
      </c>
    </row>
    <row r="32" spans="1:14" x14ac:dyDescent="0.25">
      <c r="A32" t="s">
        <v>72</v>
      </c>
      <c r="B32" t="s">
        <v>2700</v>
      </c>
      <c r="C32">
        <v>379.43</v>
      </c>
      <c r="D32">
        <v>58.1</v>
      </c>
      <c r="E32">
        <v>3.56</v>
      </c>
      <c r="F32">
        <v>4</v>
      </c>
      <c r="G32">
        <v>1</v>
      </c>
      <c r="H32">
        <v>6</v>
      </c>
      <c r="I32">
        <v>28</v>
      </c>
      <c r="K32">
        <v>1644</v>
      </c>
      <c r="L32">
        <v>357</v>
      </c>
      <c r="M32">
        <v>36</v>
      </c>
      <c r="N32">
        <v>7</v>
      </c>
    </row>
    <row r="33" spans="1:14" x14ac:dyDescent="0.25">
      <c r="A33" t="s">
        <v>74</v>
      </c>
      <c r="B33" t="s">
        <v>2701</v>
      </c>
      <c r="C33">
        <v>341.43</v>
      </c>
      <c r="D33">
        <v>110.11</v>
      </c>
      <c r="E33">
        <v>0.76</v>
      </c>
      <c r="F33">
        <v>6</v>
      </c>
      <c r="G33">
        <v>2</v>
      </c>
      <c r="H33">
        <v>7</v>
      </c>
      <c r="I33">
        <v>23</v>
      </c>
      <c r="K33">
        <v>1416</v>
      </c>
      <c r="L33">
        <v>223</v>
      </c>
      <c r="M33">
        <v>51</v>
      </c>
      <c r="N33">
        <v>3</v>
      </c>
    </row>
    <row r="34" spans="1:14" x14ac:dyDescent="0.25">
      <c r="A34" t="s">
        <v>75</v>
      </c>
      <c r="B34" t="s">
        <v>2702</v>
      </c>
      <c r="C34">
        <v>178.27</v>
      </c>
      <c r="D34">
        <v>20.23</v>
      </c>
      <c r="E34">
        <v>3.36</v>
      </c>
      <c r="F34">
        <v>1</v>
      </c>
      <c r="G34">
        <v>1</v>
      </c>
      <c r="H34">
        <v>2</v>
      </c>
      <c r="I34">
        <v>13</v>
      </c>
      <c r="K34">
        <v>18137</v>
      </c>
      <c r="L34">
        <v>3877</v>
      </c>
      <c r="M34">
        <v>79</v>
      </c>
      <c r="N34">
        <v>7</v>
      </c>
    </row>
    <row r="35" spans="1:14" x14ac:dyDescent="0.25">
      <c r="A35" t="s">
        <v>62</v>
      </c>
      <c r="B35" t="s">
        <v>2703</v>
      </c>
      <c r="C35">
        <v>200.05</v>
      </c>
      <c r="D35">
        <v>9.23</v>
      </c>
      <c r="E35">
        <v>2.94</v>
      </c>
      <c r="F35">
        <v>8</v>
      </c>
      <c r="G35">
        <v>0</v>
      </c>
      <c r="H35">
        <v>4</v>
      </c>
      <c r="I35">
        <v>12</v>
      </c>
      <c r="K35">
        <v>5433</v>
      </c>
      <c r="L35">
        <v>1290</v>
      </c>
      <c r="M35">
        <v>63</v>
      </c>
      <c r="N35">
        <v>4</v>
      </c>
    </row>
    <row r="36" spans="1:14" x14ac:dyDescent="0.25">
      <c r="A36" t="s">
        <v>57</v>
      </c>
      <c r="B36" t="s">
        <v>2704</v>
      </c>
      <c r="C36">
        <v>477.04</v>
      </c>
      <c r="D36">
        <v>43.78</v>
      </c>
      <c r="E36">
        <v>4.67</v>
      </c>
      <c r="F36">
        <v>3</v>
      </c>
      <c r="G36">
        <v>1</v>
      </c>
      <c r="H36">
        <v>8</v>
      </c>
      <c r="I36">
        <v>34</v>
      </c>
      <c r="K36">
        <v>18116</v>
      </c>
      <c r="L36">
        <v>1613</v>
      </c>
      <c r="M36">
        <v>280</v>
      </c>
      <c r="N36">
        <v>21</v>
      </c>
    </row>
    <row r="37" spans="1:14" x14ac:dyDescent="0.25">
      <c r="A37" t="s">
        <v>153</v>
      </c>
      <c r="B37" t="s">
        <v>2705</v>
      </c>
      <c r="C37">
        <v>425.91</v>
      </c>
      <c r="D37">
        <v>78.819999999999993</v>
      </c>
      <c r="E37">
        <v>3.41</v>
      </c>
      <c r="F37">
        <v>3</v>
      </c>
      <c r="G37">
        <v>2</v>
      </c>
      <c r="H37">
        <v>5</v>
      </c>
      <c r="I37">
        <v>30</v>
      </c>
      <c r="K37">
        <v>2729</v>
      </c>
      <c r="L37">
        <v>390</v>
      </c>
      <c r="M37">
        <v>50</v>
      </c>
      <c r="N37">
        <v>6</v>
      </c>
    </row>
    <row r="38" spans="1:14" x14ac:dyDescent="0.25">
      <c r="A38" t="s">
        <v>159</v>
      </c>
      <c r="B38" t="s">
        <v>2707</v>
      </c>
      <c r="C38">
        <v>471.67</v>
      </c>
      <c r="D38">
        <v>43.7</v>
      </c>
      <c r="E38">
        <v>5.73</v>
      </c>
      <c r="F38">
        <v>3</v>
      </c>
      <c r="G38">
        <v>2</v>
      </c>
      <c r="H38">
        <v>9</v>
      </c>
      <c r="I38">
        <v>35</v>
      </c>
      <c r="K38">
        <v>6199</v>
      </c>
      <c r="L38">
        <v>1859</v>
      </c>
      <c r="M38">
        <v>58</v>
      </c>
      <c r="N38">
        <v>10</v>
      </c>
    </row>
    <row r="39" spans="1:14" x14ac:dyDescent="0.25">
      <c r="A39" t="s">
        <v>164</v>
      </c>
      <c r="B39" t="s">
        <v>2708</v>
      </c>
      <c r="C39">
        <v>340.42</v>
      </c>
      <c r="D39">
        <v>118.2</v>
      </c>
      <c r="E39">
        <v>2.72</v>
      </c>
      <c r="F39">
        <v>4</v>
      </c>
      <c r="G39">
        <v>4</v>
      </c>
      <c r="H39">
        <v>10</v>
      </c>
      <c r="I39">
        <v>25</v>
      </c>
      <c r="K39">
        <v>1589</v>
      </c>
      <c r="L39">
        <v>168</v>
      </c>
      <c r="M39">
        <v>16</v>
      </c>
      <c r="N39">
        <v>6</v>
      </c>
    </row>
    <row r="40" spans="1:14" x14ac:dyDescent="0.25">
      <c r="A40" t="s">
        <v>175</v>
      </c>
      <c r="B40" t="s">
        <v>2709</v>
      </c>
      <c r="C40">
        <v>349.31</v>
      </c>
      <c r="D40">
        <v>76.72</v>
      </c>
      <c r="E40">
        <v>2.4</v>
      </c>
      <c r="F40">
        <v>8</v>
      </c>
      <c r="G40">
        <v>1</v>
      </c>
      <c r="H40">
        <v>5</v>
      </c>
      <c r="I40">
        <v>25</v>
      </c>
      <c r="K40">
        <v>13789</v>
      </c>
      <c r="L40">
        <v>871</v>
      </c>
      <c r="M40">
        <v>65</v>
      </c>
      <c r="N40">
        <v>7</v>
      </c>
    </row>
    <row r="41" spans="1:14" x14ac:dyDescent="0.25">
      <c r="A41" t="s">
        <v>178</v>
      </c>
      <c r="B41" t="s">
        <v>2689</v>
      </c>
      <c r="C41">
        <v>324.42</v>
      </c>
      <c r="D41">
        <v>45.59</v>
      </c>
      <c r="E41">
        <v>2.81</v>
      </c>
      <c r="F41">
        <v>4</v>
      </c>
      <c r="G41">
        <v>1</v>
      </c>
      <c r="H41">
        <v>4</v>
      </c>
      <c r="I41">
        <v>24</v>
      </c>
      <c r="K41">
        <v>1718</v>
      </c>
      <c r="L41">
        <v>198</v>
      </c>
      <c r="M41">
        <v>7</v>
      </c>
      <c r="N41">
        <v>0</v>
      </c>
    </row>
    <row r="42" spans="1:14" x14ac:dyDescent="0.25">
      <c r="A42" t="s">
        <v>184</v>
      </c>
      <c r="B42" t="s">
        <v>2710</v>
      </c>
      <c r="C42">
        <v>473.4</v>
      </c>
      <c r="D42">
        <v>42.21</v>
      </c>
      <c r="E42">
        <v>6.43</v>
      </c>
      <c r="F42">
        <v>2</v>
      </c>
      <c r="G42">
        <v>1</v>
      </c>
      <c r="H42">
        <v>4</v>
      </c>
      <c r="I42">
        <v>33</v>
      </c>
      <c r="K42">
        <v>3001</v>
      </c>
      <c r="L42">
        <v>324</v>
      </c>
      <c r="M42">
        <v>14</v>
      </c>
      <c r="N42">
        <v>3</v>
      </c>
    </row>
    <row r="43" spans="1:14" x14ac:dyDescent="0.25">
      <c r="A43" t="s">
        <v>1749</v>
      </c>
      <c r="B43" t="s">
        <v>2711</v>
      </c>
      <c r="C43">
        <v>359.35</v>
      </c>
      <c r="D43">
        <v>122.91</v>
      </c>
      <c r="E43">
        <v>0.84</v>
      </c>
      <c r="F43">
        <v>8</v>
      </c>
      <c r="G43">
        <v>3</v>
      </c>
      <c r="H43">
        <v>8</v>
      </c>
      <c r="I43">
        <v>25</v>
      </c>
      <c r="K43">
        <v>61245</v>
      </c>
      <c r="L43">
        <v>3985</v>
      </c>
      <c r="M43">
        <v>4</v>
      </c>
      <c r="N43">
        <v>0</v>
      </c>
    </row>
    <row r="44" spans="1:14" x14ac:dyDescent="0.25">
      <c r="A44" t="s">
        <v>1750</v>
      </c>
      <c r="B44" t="s">
        <v>2712</v>
      </c>
      <c r="C44">
        <v>323.36</v>
      </c>
      <c r="D44">
        <v>56.92</v>
      </c>
      <c r="E44">
        <v>3.02</v>
      </c>
      <c r="F44">
        <v>3</v>
      </c>
      <c r="G44">
        <v>3</v>
      </c>
      <c r="H44">
        <v>3</v>
      </c>
      <c r="I44">
        <v>24</v>
      </c>
      <c r="K44">
        <v>318</v>
      </c>
      <c r="L44">
        <v>10</v>
      </c>
      <c r="M44">
        <v>0</v>
      </c>
      <c r="N44">
        <v>0</v>
      </c>
    </row>
    <row r="45" spans="1:14" x14ac:dyDescent="0.25">
      <c r="A45" t="s">
        <v>1751</v>
      </c>
      <c r="B45" t="s">
        <v>2713</v>
      </c>
      <c r="C45">
        <v>405.49</v>
      </c>
      <c r="D45">
        <v>132.96</v>
      </c>
      <c r="E45">
        <v>0.08</v>
      </c>
      <c r="F45">
        <v>7</v>
      </c>
      <c r="G45">
        <v>4</v>
      </c>
      <c r="H45">
        <v>13</v>
      </c>
      <c r="I45">
        <v>29</v>
      </c>
      <c r="K45">
        <v>51633</v>
      </c>
      <c r="L45">
        <v>4979</v>
      </c>
      <c r="M45">
        <v>32</v>
      </c>
      <c r="N45">
        <v>4</v>
      </c>
    </row>
    <row r="46" spans="1:14" x14ac:dyDescent="0.25">
      <c r="A46" t="s">
        <v>76</v>
      </c>
      <c r="B46" t="s">
        <v>2714</v>
      </c>
      <c r="C46">
        <v>310.43</v>
      </c>
      <c r="D46">
        <v>28.26</v>
      </c>
      <c r="E46">
        <v>3.56</v>
      </c>
      <c r="F46">
        <v>2</v>
      </c>
      <c r="G46">
        <v>1</v>
      </c>
      <c r="H46">
        <v>2</v>
      </c>
      <c r="I46">
        <v>23</v>
      </c>
      <c r="K46">
        <v>26</v>
      </c>
      <c r="L46">
        <v>7</v>
      </c>
      <c r="M46">
        <v>4</v>
      </c>
      <c r="N46">
        <v>0</v>
      </c>
    </row>
    <row r="47" spans="1:14" x14ac:dyDescent="0.25">
      <c r="A47" t="s">
        <v>1752</v>
      </c>
      <c r="B47" t="s">
        <v>2715</v>
      </c>
      <c r="C47">
        <v>180.16</v>
      </c>
      <c r="D47">
        <v>63.6</v>
      </c>
      <c r="E47">
        <v>1.28</v>
      </c>
      <c r="F47">
        <v>4</v>
      </c>
      <c r="G47">
        <v>1</v>
      </c>
      <c r="H47">
        <v>3</v>
      </c>
      <c r="I47">
        <v>13</v>
      </c>
      <c r="K47">
        <v>105492</v>
      </c>
      <c r="L47">
        <v>11876</v>
      </c>
      <c r="M47">
        <v>42</v>
      </c>
      <c r="N47">
        <v>7</v>
      </c>
    </row>
    <row r="48" spans="1:14" x14ac:dyDescent="0.25">
      <c r="A48" t="s">
        <v>1767</v>
      </c>
      <c r="B48" t="s">
        <v>2716</v>
      </c>
      <c r="C48">
        <v>235.33</v>
      </c>
      <c r="D48">
        <v>58.36</v>
      </c>
      <c r="E48">
        <v>1.49</v>
      </c>
      <c r="F48">
        <v>2</v>
      </c>
      <c r="G48">
        <v>2</v>
      </c>
      <c r="H48">
        <v>7</v>
      </c>
      <c r="I48">
        <v>17</v>
      </c>
      <c r="K48">
        <v>2042</v>
      </c>
      <c r="L48">
        <v>355</v>
      </c>
      <c r="M48">
        <v>31</v>
      </c>
      <c r="N48">
        <v>0</v>
      </c>
    </row>
    <row r="49" spans="1:14" x14ac:dyDescent="0.25">
      <c r="A49" t="s">
        <v>215</v>
      </c>
      <c r="B49" t="s">
        <v>2717</v>
      </c>
      <c r="C49">
        <v>279.38</v>
      </c>
      <c r="D49">
        <v>12.47</v>
      </c>
      <c r="E49">
        <v>3.84</v>
      </c>
      <c r="F49">
        <v>2</v>
      </c>
      <c r="G49">
        <v>0</v>
      </c>
      <c r="H49">
        <v>3</v>
      </c>
      <c r="I49">
        <v>21</v>
      </c>
      <c r="K49">
        <v>7378</v>
      </c>
      <c r="L49">
        <v>1152</v>
      </c>
      <c r="M49">
        <v>20</v>
      </c>
      <c r="N49">
        <v>2</v>
      </c>
    </row>
    <row r="50" spans="1:14" x14ac:dyDescent="0.25">
      <c r="A50" t="s">
        <v>1753</v>
      </c>
      <c r="B50" t="s">
        <v>2718</v>
      </c>
      <c r="C50">
        <v>592.67999999999995</v>
      </c>
      <c r="D50">
        <v>284.16000000000003</v>
      </c>
      <c r="E50">
        <v>1.51</v>
      </c>
      <c r="F50">
        <v>12</v>
      </c>
      <c r="G50">
        <v>8</v>
      </c>
      <c r="H50">
        <v>14</v>
      </c>
      <c r="I50">
        <v>39</v>
      </c>
      <c r="K50">
        <v>945</v>
      </c>
      <c r="L50">
        <v>107</v>
      </c>
      <c r="M50">
        <v>8</v>
      </c>
      <c r="N50">
        <v>2</v>
      </c>
    </row>
    <row r="51" spans="1:14" x14ac:dyDescent="0.25">
      <c r="A51" t="s">
        <v>1754</v>
      </c>
      <c r="B51" t="s">
        <v>2719</v>
      </c>
      <c r="C51">
        <v>747.95</v>
      </c>
      <c r="D51">
        <v>182.91</v>
      </c>
      <c r="E51">
        <v>2.2799999999999998</v>
      </c>
      <c r="F51">
        <v>14</v>
      </c>
      <c r="G51">
        <v>4</v>
      </c>
      <c r="H51">
        <v>8</v>
      </c>
      <c r="I51">
        <v>52</v>
      </c>
      <c r="K51">
        <v>33395</v>
      </c>
      <c r="L51">
        <v>3105</v>
      </c>
      <c r="M51">
        <v>210</v>
      </c>
      <c r="N51">
        <v>14</v>
      </c>
    </row>
    <row r="52" spans="1:14" x14ac:dyDescent="0.25">
      <c r="A52" t="s">
        <v>224</v>
      </c>
      <c r="B52" t="s">
        <v>2720</v>
      </c>
      <c r="C52">
        <v>290.32</v>
      </c>
      <c r="D52">
        <v>105.51</v>
      </c>
      <c r="E52">
        <v>1.1599999999999999</v>
      </c>
      <c r="F52">
        <v>5</v>
      </c>
      <c r="G52">
        <v>2</v>
      </c>
      <c r="H52">
        <v>5</v>
      </c>
      <c r="I52">
        <v>21</v>
      </c>
      <c r="K52">
        <v>3328</v>
      </c>
      <c r="L52">
        <v>188</v>
      </c>
      <c r="M52">
        <v>12</v>
      </c>
      <c r="N52">
        <v>12</v>
      </c>
    </row>
    <row r="53" spans="1:14" x14ac:dyDescent="0.25">
      <c r="A53" t="s">
        <v>1755</v>
      </c>
      <c r="B53" t="s">
        <v>2721</v>
      </c>
      <c r="C53">
        <v>277.39999999999998</v>
      </c>
      <c r="D53">
        <v>12.03</v>
      </c>
      <c r="E53">
        <v>4.3099999999999996</v>
      </c>
      <c r="F53">
        <v>1</v>
      </c>
      <c r="G53">
        <v>1</v>
      </c>
      <c r="H53">
        <v>4</v>
      </c>
      <c r="I53">
        <v>21</v>
      </c>
      <c r="K53">
        <v>2384</v>
      </c>
      <c r="L53">
        <v>236</v>
      </c>
      <c r="M53">
        <v>6</v>
      </c>
      <c r="N53">
        <v>0</v>
      </c>
    </row>
    <row r="54" spans="1:14" x14ac:dyDescent="0.25">
      <c r="A54" t="s">
        <v>228</v>
      </c>
      <c r="B54" t="s">
        <v>2722</v>
      </c>
      <c r="C54">
        <v>516.84</v>
      </c>
      <c r="D54">
        <v>91.06</v>
      </c>
      <c r="E54">
        <v>8.68</v>
      </c>
      <c r="F54">
        <v>2</v>
      </c>
      <c r="G54">
        <v>2</v>
      </c>
      <c r="H54">
        <v>8</v>
      </c>
      <c r="I54">
        <v>35</v>
      </c>
      <c r="K54">
        <v>921</v>
      </c>
      <c r="L54">
        <v>102</v>
      </c>
      <c r="M54">
        <v>6</v>
      </c>
      <c r="N54">
        <v>0</v>
      </c>
    </row>
    <row r="55" spans="1:14" x14ac:dyDescent="0.25">
      <c r="A55" t="s">
        <v>187</v>
      </c>
      <c r="B55" t="s">
        <v>2723</v>
      </c>
      <c r="C55">
        <v>458.57</v>
      </c>
      <c r="D55">
        <v>42.32</v>
      </c>
      <c r="E55">
        <v>5</v>
      </c>
      <c r="F55">
        <v>4</v>
      </c>
      <c r="G55">
        <v>1</v>
      </c>
      <c r="H55">
        <v>8</v>
      </c>
      <c r="I55">
        <v>34</v>
      </c>
      <c r="K55">
        <v>1786</v>
      </c>
      <c r="L55">
        <v>363</v>
      </c>
      <c r="M55">
        <v>21</v>
      </c>
      <c r="N55">
        <v>2</v>
      </c>
    </row>
    <row r="56" spans="1:14" x14ac:dyDescent="0.25">
      <c r="A56" t="s">
        <v>1756</v>
      </c>
      <c r="B56" t="s">
        <v>2724</v>
      </c>
      <c r="C56">
        <v>1092.22</v>
      </c>
      <c r="D56">
        <v>411.51</v>
      </c>
      <c r="E56">
        <v>-1.99</v>
      </c>
      <c r="F56">
        <v>26</v>
      </c>
      <c r="G56">
        <v>14</v>
      </c>
      <c r="H56">
        <v>15</v>
      </c>
      <c r="I56">
        <v>75</v>
      </c>
      <c r="K56">
        <v>915</v>
      </c>
      <c r="L56">
        <v>116</v>
      </c>
      <c r="M56">
        <v>21</v>
      </c>
      <c r="N56">
        <v>3</v>
      </c>
    </row>
    <row r="57" spans="1:14" x14ac:dyDescent="0.25">
      <c r="A57" t="s">
        <v>277</v>
      </c>
      <c r="B57" t="s">
        <v>2725</v>
      </c>
      <c r="C57">
        <v>319.87</v>
      </c>
      <c r="D57">
        <v>28.16</v>
      </c>
      <c r="E57">
        <v>4.1500000000000004</v>
      </c>
      <c r="F57">
        <v>2</v>
      </c>
      <c r="G57">
        <v>1</v>
      </c>
      <c r="H57">
        <v>8</v>
      </c>
      <c r="I57">
        <v>22</v>
      </c>
      <c r="K57">
        <v>1004</v>
      </c>
      <c r="L57">
        <v>157</v>
      </c>
      <c r="M57">
        <v>17</v>
      </c>
      <c r="N57">
        <v>7</v>
      </c>
    </row>
    <row r="58" spans="1:14" x14ac:dyDescent="0.25">
      <c r="A58" t="s">
        <v>1757</v>
      </c>
      <c r="B58" t="s">
        <v>2726</v>
      </c>
      <c r="C58">
        <v>303.35000000000002</v>
      </c>
      <c r="D58">
        <v>55.84</v>
      </c>
      <c r="E58">
        <v>2.16</v>
      </c>
      <c r="F58">
        <v>5</v>
      </c>
      <c r="G58">
        <v>0</v>
      </c>
      <c r="H58">
        <v>5</v>
      </c>
      <c r="I58">
        <v>22</v>
      </c>
      <c r="K58">
        <v>10723</v>
      </c>
      <c r="L58">
        <v>2256</v>
      </c>
      <c r="M58">
        <v>31</v>
      </c>
      <c r="N58">
        <v>15</v>
      </c>
    </row>
    <row r="59" spans="1:14" x14ac:dyDescent="0.25">
      <c r="A59" t="s">
        <v>1758</v>
      </c>
      <c r="B59" t="s">
        <v>2727</v>
      </c>
      <c r="C59">
        <v>414.34</v>
      </c>
      <c r="D59">
        <v>59.59</v>
      </c>
      <c r="E59">
        <v>3.69</v>
      </c>
      <c r="F59">
        <v>10</v>
      </c>
      <c r="G59">
        <v>2</v>
      </c>
      <c r="H59">
        <v>10</v>
      </c>
      <c r="I59">
        <v>28</v>
      </c>
      <c r="K59">
        <v>5635</v>
      </c>
      <c r="L59">
        <v>2579</v>
      </c>
      <c r="M59">
        <v>121</v>
      </c>
      <c r="N59">
        <v>9</v>
      </c>
    </row>
    <row r="60" spans="1:14" x14ac:dyDescent="0.25">
      <c r="A60" t="s">
        <v>2287</v>
      </c>
      <c r="B60" t="s">
        <v>2728</v>
      </c>
      <c r="C60">
        <v>168.36</v>
      </c>
      <c r="D60">
        <v>0</v>
      </c>
      <c r="E60" t="s">
        <v>589</v>
      </c>
      <c r="F60" t="s">
        <v>589</v>
      </c>
      <c r="G60" t="s">
        <v>589</v>
      </c>
      <c r="H60">
        <v>0</v>
      </c>
      <c r="I60">
        <v>2</v>
      </c>
      <c r="K60">
        <v>2</v>
      </c>
      <c r="L60">
        <v>1</v>
      </c>
      <c r="M60">
        <v>1</v>
      </c>
      <c r="N60">
        <v>0</v>
      </c>
    </row>
    <row r="61" spans="1:14" x14ac:dyDescent="0.25">
      <c r="A61" t="s">
        <v>333</v>
      </c>
      <c r="B61" t="s">
        <v>2729</v>
      </c>
      <c r="C61">
        <v>401.43</v>
      </c>
      <c r="D61">
        <v>83.8</v>
      </c>
      <c r="E61">
        <v>1.8</v>
      </c>
      <c r="F61">
        <v>6</v>
      </c>
      <c r="G61">
        <v>2</v>
      </c>
      <c r="H61">
        <v>4</v>
      </c>
      <c r="I61">
        <v>29</v>
      </c>
      <c r="K61">
        <v>23663</v>
      </c>
      <c r="L61">
        <v>2603</v>
      </c>
      <c r="M61">
        <v>194</v>
      </c>
      <c r="N61">
        <v>22</v>
      </c>
    </row>
    <row r="62" spans="1:14" x14ac:dyDescent="0.25">
      <c r="A62" t="s">
        <v>1759</v>
      </c>
      <c r="B62" t="s">
        <v>2730</v>
      </c>
      <c r="C62">
        <v>748.98</v>
      </c>
      <c r="D62">
        <v>180.08</v>
      </c>
      <c r="E62">
        <v>2.02</v>
      </c>
      <c r="F62">
        <v>14</v>
      </c>
      <c r="G62">
        <v>5</v>
      </c>
      <c r="H62">
        <v>7</v>
      </c>
      <c r="I62">
        <v>52</v>
      </c>
      <c r="K62">
        <v>894</v>
      </c>
      <c r="L62">
        <v>125</v>
      </c>
      <c r="M62">
        <v>13</v>
      </c>
      <c r="N62">
        <v>0</v>
      </c>
    </row>
    <row r="63" spans="1:14" x14ac:dyDescent="0.25">
      <c r="A63" t="s">
        <v>250</v>
      </c>
      <c r="B63" t="s">
        <v>2731</v>
      </c>
      <c r="C63">
        <v>309.33</v>
      </c>
      <c r="D63">
        <v>21.26</v>
      </c>
      <c r="E63">
        <v>4.32</v>
      </c>
      <c r="F63">
        <v>5</v>
      </c>
      <c r="G63">
        <v>1</v>
      </c>
      <c r="H63">
        <v>7</v>
      </c>
      <c r="I63">
        <v>22</v>
      </c>
      <c r="K63">
        <v>18848</v>
      </c>
      <c r="L63">
        <v>2593</v>
      </c>
      <c r="M63">
        <v>162</v>
      </c>
      <c r="N63">
        <v>9</v>
      </c>
    </row>
    <row r="64" spans="1:14" x14ac:dyDescent="0.25">
      <c r="A64" t="s">
        <v>66</v>
      </c>
      <c r="B64" t="s">
        <v>2732</v>
      </c>
      <c r="C64">
        <v>306.23</v>
      </c>
      <c r="D64">
        <v>12.03</v>
      </c>
      <c r="E64">
        <v>4.54</v>
      </c>
      <c r="F64">
        <v>1</v>
      </c>
      <c r="G64">
        <v>1</v>
      </c>
      <c r="H64">
        <v>2</v>
      </c>
      <c r="I64">
        <v>20</v>
      </c>
      <c r="K64">
        <v>87081</v>
      </c>
      <c r="L64">
        <v>6991</v>
      </c>
      <c r="M64">
        <v>123</v>
      </c>
      <c r="N64">
        <v>13</v>
      </c>
    </row>
    <row r="65" spans="1:14" x14ac:dyDescent="0.25">
      <c r="A65" t="s">
        <v>278</v>
      </c>
      <c r="B65" t="s">
        <v>2733</v>
      </c>
      <c r="C65">
        <v>733.93</v>
      </c>
      <c r="D65">
        <v>193.91</v>
      </c>
      <c r="E65">
        <v>1.87</v>
      </c>
      <c r="F65">
        <v>14</v>
      </c>
      <c r="G65">
        <v>5</v>
      </c>
      <c r="H65">
        <v>7</v>
      </c>
      <c r="I65">
        <v>51</v>
      </c>
      <c r="K65">
        <v>11800</v>
      </c>
      <c r="L65">
        <v>818</v>
      </c>
      <c r="M65">
        <v>133</v>
      </c>
      <c r="N65">
        <v>11</v>
      </c>
    </row>
    <row r="66" spans="1:14" x14ac:dyDescent="0.25">
      <c r="A66" t="s">
        <v>1760</v>
      </c>
      <c r="B66" t="s">
        <v>2734</v>
      </c>
      <c r="C66">
        <v>187.71</v>
      </c>
      <c r="D66">
        <v>26.02</v>
      </c>
      <c r="E66">
        <v>2.12</v>
      </c>
      <c r="F66">
        <v>1</v>
      </c>
      <c r="G66">
        <v>1</v>
      </c>
      <c r="H66">
        <v>0</v>
      </c>
      <c r="I66">
        <v>12</v>
      </c>
      <c r="K66">
        <v>4076</v>
      </c>
      <c r="L66">
        <v>315</v>
      </c>
      <c r="M66">
        <v>10</v>
      </c>
      <c r="N66">
        <v>3</v>
      </c>
    </row>
    <row r="67" spans="1:14" x14ac:dyDescent="0.25">
      <c r="A67" t="s">
        <v>1761</v>
      </c>
      <c r="B67" t="s">
        <v>2735</v>
      </c>
      <c r="C67">
        <v>426.41</v>
      </c>
      <c r="D67">
        <v>80.56</v>
      </c>
      <c r="E67">
        <v>3.16</v>
      </c>
      <c r="F67">
        <v>7</v>
      </c>
      <c r="G67">
        <v>2</v>
      </c>
      <c r="H67">
        <v>5</v>
      </c>
      <c r="I67">
        <v>31</v>
      </c>
      <c r="K67">
        <v>173</v>
      </c>
      <c r="L67">
        <v>36</v>
      </c>
      <c r="M67">
        <v>10</v>
      </c>
      <c r="N67">
        <v>0</v>
      </c>
    </row>
    <row r="68" spans="1:14" x14ac:dyDescent="0.25">
      <c r="A68" t="s">
        <v>351</v>
      </c>
      <c r="B68" t="s">
        <v>2736</v>
      </c>
      <c r="C68">
        <v>186.23</v>
      </c>
      <c r="D68">
        <v>68.25</v>
      </c>
      <c r="E68">
        <v>1.1399999999999999</v>
      </c>
      <c r="F68">
        <v>2</v>
      </c>
      <c r="G68">
        <v>0</v>
      </c>
      <c r="H68">
        <v>3</v>
      </c>
      <c r="I68">
        <v>12</v>
      </c>
      <c r="K68">
        <v>634</v>
      </c>
      <c r="L68">
        <v>100</v>
      </c>
      <c r="M68">
        <v>8</v>
      </c>
      <c r="N68">
        <v>0</v>
      </c>
    </row>
    <row r="69" spans="1:14" x14ac:dyDescent="0.25">
      <c r="A69" t="s">
        <v>1692</v>
      </c>
      <c r="B69" t="s">
        <v>2737</v>
      </c>
      <c r="C69">
        <v>499.61</v>
      </c>
      <c r="D69">
        <v>87.55</v>
      </c>
      <c r="E69">
        <v>3.24</v>
      </c>
      <c r="F69">
        <v>5</v>
      </c>
      <c r="G69">
        <v>2</v>
      </c>
      <c r="H69">
        <v>11</v>
      </c>
      <c r="I69">
        <v>37</v>
      </c>
      <c r="K69">
        <v>10249</v>
      </c>
      <c r="L69">
        <v>641</v>
      </c>
      <c r="M69">
        <v>15</v>
      </c>
      <c r="N69">
        <v>3</v>
      </c>
    </row>
    <row r="70" spans="1:14" x14ac:dyDescent="0.25">
      <c r="A70" t="s">
        <v>1762</v>
      </c>
      <c r="B70" t="s">
        <v>2738</v>
      </c>
      <c r="C70">
        <v>274.79000000000002</v>
      </c>
      <c r="D70">
        <v>16.13</v>
      </c>
      <c r="E70">
        <v>3.48</v>
      </c>
      <c r="F70">
        <v>2</v>
      </c>
      <c r="G70">
        <v>0</v>
      </c>
      <c r="H70">
        <v>5</v>
      </c>
      <c r="I70">
        <v>19</v>
      </c>
      <c r="K70">
        <v>4668</v>
      </c>
      <c r="L70">
        <v>703</v>
      </c>
      <c r="M70">
        <v>20</v>
      </c>
      <c r="N70">
        <v>1</v>
      </c>
    </row>
    <row r="71" spans="1:14" x14ac:dyDescent="0.25">
      <c r="A71" t="s">
        <v>1763</v>
      </c>
      <c r="B71" t="s">
        <v>2686</v>
      </c>
      <c r="C71">
        <v>324.39</v>
      </c>
      <c r="D71">
        <v>36.26</v>
      </c>
      <c r="E71">
        <v>3.68</v>
      </c>
      <c r="F71">
        <v>4</v>
      </c>
      <c r="G71">
        <v>0</v>
      </c>
      <c r="H71">
        <v>5</v>
      </c>
      <c r="I71">
        <v>24</v>
      </c>
      <c r="K71">
        <v>23635</v>
      </c>
      <c r="L71">
        <v>3372</v>
      </c>
      <c r="M71">
        <v>115</v>
      </c>
      <c r="N71">
        <v>6</v>
      </c>
    </row>
    <row r="72" spans="1:14" x14ac:dyDescent="0.25">
      <c r="A72" t="s">
        <v>1764</v>
      </c>
      <c r="B72" t="s">
        <v>2739</v>
      </c>
      <c r="C72">
        <v>376.45</v>
      </c>
      <c r="D72">
        <v>95.94</v>
      </c>
      <c r="E72">
        <v>1.56</v>
      </c>
      <c r="F72">
        <v>6</v>
      </c>
      <c r="G72">
        <v>2</v>
      </c>
      <c r="H72">
        <v>11</v>
      </c>
      <c r="I72">
        <v>27</v>
      </c>
      <c r="K72">
        <v>23477</v>
      </c>
      <c r="L72">
        <v>3341</v>
      </c>
      <c r="M72">
        <v>9</v>
      </c>
      <c r="N72">
        <v>2</v>
      </c>
    </row>
    <row r="73" spans="1:14" x14ac:dyDescent="0.25">
      <c r="A73" t="s">
        <v>423</v>
      </c>
      <c r="B73" t="s">
        <v>2740</v>
      </c>
      <c r="C73">
        <v>470.01</v>
      </c>
      <c r="D73">
        <v>55.53</v>
      </c>
      <c r="E73">
        <v>3.77</v>
      </c>
      <c r="F73">
        <v>4</v>
      </c>
      <c r="G73">
        <v>0</v>
      </c>
      <c r="H73">
        <v>10</v>
      </c>
      <c r="I73">
        <v>33</v>
      </c>
      <c r="K73">
        <v>8848</v>
      </c>
      <c r="L73">
        <v>414</v>
      </c>
      <c r="M73">
        <v>11</v>
      </c>
      <c r="N73">
        <v>0</v>
      </c>
    </row>
    <row r="74" spans="1:14" x14ac:dyDescent="0.25">
      <c r="A74" t="s">
        <v>2741</v>
      </c>
      <c r="B74" t="s">
        <v>2742</v>
      </c>
      <c r="C74">
        <v>329.48</v>
      </c>
      <c r="D74">
        <v>12.03</v>
      </c>
      <c r="E74">
        <v>5.39</v>
      </c>
      <c r="F74">
        <v>1</v>
      </c>
      <c r="G74">
        <v>1</v>
      </c>
      <c r="H74">
        <v>8</v>
      </c>
      <c r="I74">
        <v>25</v>
      </c>
      <c r="K74" t="s">
        <v>589</v>
      </c>
      <c r="L74" t="s">
        <v>589</v>
      </c>
      <c r="M74" t="s">
        <v>589</v>
      </c>
      <c r="N74" t="s">
        <v>589</v>
      </c>
    </row>
    <row r="75" spans="1:14" x14ac:dyDescent="0.25">
      <c r="A75" t="s">
        <v>446</v>
      </c>
      <c r="B75" t="s">
        <v>2743</v>
      </c>
      <c r="C75">
        <v>198.17</v>
      </c>
      <c r="D75">
        <v>119.61</v>
      </c>
      <c r="E75">
        <v>-2.54</v>
      </c>
      <c r="F75">
        <v>7</v>
      </c>
      <c r="G75">
        <v>6</v>
      </c>
      <c r="H75">
        <v>1</v>
      </c>
      <c r="I75">
        <v>13</v>
      </c>
      <c r="K75">
        <v>4141</v>
      </c>
      <c r="L75">
        <v>393</v>
      </c>
      <c r="M75">
        <v>7</v>
      </c>
      <c r="N75">
        <v>0</v>
      </c>
    </row>
    <row r="76" spans="1:14" x14ac:dyDescent="0.25">
      <c r="A76" t="s">
        <v>478</v>
      </c>
      <c r="B76" t="s">
        <v>2744</v>
      </c>
      <c r="C76">
        <v>704.86</v>
      </c>
      <c r="D76">
        <v>171.22</v>
      </c>
      <c r="E76">
        <v>3.82</v>
      </c>
      <c r="F76">
        <v>9</v>
      </c>
      <c r="G76">
        <v>5</v>
      </c>
      <c r="H76">
        <v>22</v>
      </c>
      <c r="I76">
        <v>51</v>
      </c>
      <c r="K76">
        <v>9578</v>
      </c>
      <c r="L76">
        <v>586</v>
      </c>
      <c r="M76">
        <v>23</v>
      </c>
      <c r="N76">
        <v>2</v>
      </c>
    </row>
    <row r="77" spans="1:14" x14ac:dyDescent="0.25">
      <c r="A77" t="s">
        <v>1770</v>
      </c>
      <c r="B77" t="s">
        <v>2745</v>
      </c>
      <c r="C77">
        <v>395.43</v>
      </c>
      <c r="D77">
        <v>75.17</v>
      </c>
      <c r="E77">
        <v>3</v>
      </c>
      <c r="F77">
        <v>5</v>
      </c>
      <c r="G77">
        <v>1</v>
      </c>
      <c r="H77">
        <v>5</v>
      </c>
      <c r="I77">
        <v>29</v>
      </c>
      <c r="K77">
        <v>10</v>
      </c>
      <c r="L77">
        <v>3</v>
      </c>
      <c r="M77">
        <v>2</v>
      </c>
      <c r="N77">
        <v>0</v>
      </c>
    </row>
    <row r="78" spans="1:14" x14ac:dyDescent="0.25">
      <c r="A78" t="s">
        <v>1765</v>
      </c>
      <c r="B78" t="s">
        <v>2746</v>
      </c>
      <c r="C78">
        <v>780.94</v>
      </c>
      <c r="D78">
        <v>203.06</v>
      </c>
      <c r="E78">
        <v>1.87</v>
      </c>
      <c r="F78">
        <v>14</v>
      </c>
      <c r="G78">
        <v>6</v>
      </c>
      <c r="H78">
        <v>7</v>
      </c>
      <c r="I78">
        <v>55</v>
      </c>
      <c r="K78">
        <v>22420</v>
      </c>
      <c r="L78">
        <v>10060</v>
      </c>
      <c r="M78">
        <v>185</v>
      </c>
      <c r="N78">
        <v>18</v>
      </c>
    </row>
    <row r="79" spans="1:14" x14ac:dyDescent="0.25">
      <c r="A79" t="s">
        <v>1766</v>
      </c>
      <c r="B79" t="s">
        <v>2747</v>
      </c>
      <c r="C79">
        <v>520.57000000000005</v>
      </c>
      <c r="D79">
        <v>184.04</v>
      </c>
      <c r="E79">
        <v>0.17</v>
      </c>
      <c r="F79">
        <v>11</v>
      </c>
      <c r="G79">
        <v>7</v>
      </c>
      <c r="H79">
        <v>9</v>
      </c>
      <c r="I79">
        <v>37</v>
      </c>
      <c r="K79">
        <v>907</v>
      </c>
      <c r="L79">
        <v>201</v>
      </c>
      <c r="M79">
        <v>20</v>
      </c>
      <c r="N79">
        <v>4</v>
      </c>
    </row>
    <row r="80" spans="1:14" x14ac:dyDescent="0.25">
      <c r="A80" t="s">
        <v>322</v>
      </c>
      <c r="B80" t="s">
        <v>2748</v>
      </c>
      <c r="C80">
        <v>339.47</v>
      </c>
      <c r="D80">
        <v>59.22</v>
      </c>
      <c r="E80">
        <v>3</v>
      </c>
      <c r="F80">
        <v>3</v>
      </c>
      <c r="G80">
        <v>1</v>
      </c>
      <c r="H80">
        <v>8</v>
      </c>
      <c r="I80">
        <v>25</v>
      </c>
      <c r="K80">
        <v>2130</v>
      </c>
      <c r="L80">
        <v>593</v>
      </c>
      <c r="M80">
        <v>53</v>
      </c>
      <c r="N80">
        <v>4</v>
      </c>
    </row>
    <row r="81" spans="1:14" x14ac:dyDescent="0.25">
      <c r="A81" t="s">
        <v>1768</v>
      </c>
      <c r="B81" t="s">
        <v>2749</v>
      </c>
      <c r="C81">
        <v>259.33999999999997</v>
      </c>
      <c r="D81">
        <v>41.49</v>
      </c>
      <c r="E81">
        <v>2.84</v>
      </c>
      <c r="F81">
        <v>3</v>
      </c>
      <c r="G81">
        <v>2</v>
      </c>
      <c r="H81">
        <v>6</v>
      </c>
      <c r="I81">
        <v>19</v>
      </c>
      <c r="K81">
        <v>19021</v>
      </c>
      <c r="L81">
        <v>4184</v>
      </c>
      <c r="M81">
        <v>72</v>
      </c>
      <c r="N81">
        <v>3</v>
      </c>
    </row>
    <row r="82" spans="1:14" x14ac:dyDescent="0.25">
      <c r="A82" t="s">
        <v>507</v>
      </c>
      <c r="B82" t="s">
        <v>2750</v>
      </c>
      <c r="C82">
        <v>372.59</v>
      </c>
      <c r="D82">
        <v>70.58</v>
      </c>
      <c r="E82">
        <v>4.16</v>
      </c>
      <c r="F82">
        <v>1</v>
      </c>
      <c r="G82">
        <v>0</v>
      </c>
      <c r="H82">
        <v>3</v>
      </c>
      <c r="I82">
        <v>25</v>
      </c>
      <c r="K82">
        <v>5060</v>
      </c>
      <c r="L82">
        <v>570</v>
      </c>
      <c r="M82">
        <v>22</v>
      </c>
      <c r="N82">
        <v>2</v>
      </c>
    </row>
    <row r="83" spans="1:14" x14ac:dyDescent="0.25">
      <c r="A83" t="s">
        <v>1769</v>
      </c>
      <c r="B83" t="s">
        <v>2751</v>
      </c>
      <c r="C83">
        <v>427.54</v>
      </c>
      <c r="D83">
        <v>74.27</v>
      </c>
      <c r="E83">
        <v>2.41</v>
      </c>
      <c r="F83">
        <v>6</v>
      </c>
      <c r="G83">
        <v>2</v>
      </c>
      <c r="H83">
        <v>10</v>
      </c>
      <c r="I83">
        <v>31</v>
      </c>
      <c r="K83">
        <v>18335</v>
      </c>
      <c r="L83">
        <v>2536</v>
      </c>
      <c r="M83">
        <v>58</v>
      </c>
      <c r="N83">
        <v>2</v>
      </c>
    </row>
    <row r="84" spans="1:14" x14ac:dyDescent="0.25">
      <c r="A84" t="s">
        <v>526</v>
      </c>
      <c r="B84" t="s">
        <v>2752</v>
      </c>
      <c r="C84">
        <v>299.35000000000002</v>
      </c>
      <c r="D84">
        <v>141.52000000000001</v>
      </c>
      <c r="E84">
        <v>-0.12</v>
      </c>
      <c r="F84">
        <v>5</v>
      </c>
      <c r="G84">
        <v>3</v>
      </c>
      <c r="H84">
        <v>6</v>
      </c>
      <c r="I84">
        <v>20</v>
      </c>
      <c r="K84">
        <v>1565</v>
      </c>
      <c r="L84">
        <v>142</v>
      </c>
      <c r="M84">
        <v>3</v>
      </c>
      <c r="N84">
        <v>0</v>
      </c>
    </row>
    <row r="85" spans="1:14" x14ac:dyDescent="0.25">
      <c r="A85" t="s">
        <v>468</v>
      </c>
      <c r="B85" t="s">
        <v>2753</v>
      </c>
      <c r="C85">
        <v>375.39</v>
      </c>
      <c r="D85">
        <v>83.8</v>
      </c>
      <c r="E85">
        <v>1.26</v>
      </c>
      <c r="F85">
        <v>6</v>
      </c>
      <c r="G85">
        <v>2</v>
      </c>
      <c r="H85">
        <v>4</v>
      </c>
      <c r="I85">
        <v>27</v>
      </c>
      <c r="K85">
        <v>4713</v>
      </c>
      <c r="L85">
        <v>349</v>
      </c>
      <c r="M85">
        <v>56</v>
      </c>
      <c r="N85">
        <v>5</v>
      </c>
    </row>
    <row r="86" spans="1:14" x14ac:dyDescent="0.25">
      <c r="A86" t="s">
        <v>1771</v>
      </c>
      <c r="B86" t="s">
        <v>2754</v>
      </c>
      <c r="C86">
        <v>365.83</v>
      </c>
      <c r="D86">
        <v>100.88</v>
      </c>
      <c r="E86">
        <v>2.0299999999999998</v>
      </c>
      <c r="F86">
        <v>4</v>
      </c>
      <c r="G86">
        <v>2</v>
      </c>
      <c r="H86">
        <v>4</v>
      </c>
      <c r="I86">
        <v>24</v>
      </c>
      <c r="K86">
        <v>6057</v>
      </c>
      <c r="L86">
        <v>825</v>
      </c>
      <c r="M86">
        <v>93</v>
      </c>
      <c r="N86">
        <v>8</v>
      </c>
    </row>
    <row r="87" spans="1:14" x14ac:dyDescent="0.25">
      <c r="A87" t="s">
        <v>2777</v>
      </c>
      <c r="B87" t="s">
        <v>2755</v>
      </c>
      <c r="C87">
        <v>1349.75</v>
      </c>
      <c r="D87">
        <v>322.26</v>
      </c>
      <c r="E87">
        <v>8.0399999999999991</v>
      </c>
      <c r="F87">
        <v>12</v>
      </c>
      <c r="G87">
        <v>8</v>
      </c>
      <c r="H87">
        <v>39</v>
      </c>
      <c r="I87">
        <v>96</v>
      </c>
      <c r="K87">
        <v>14019</v>
      </c>
      <c r="L87">
        <v>1173</v>
      </c>
      <c r="M87">
        <v>20</v>
      </c>
      <c r="N87">
        <v>5</v>
      </c>
    </row>
    <row r="88" spans="1:14" x14ac:dyDescent="0.25">
      <c r="A88" t="s">
        <v>27</v>
      </c>
      <c r="B88" t="s">
        <v>2672</v>
      </c>
      <c r="C88">
        <v>170.21</v>
      </c>
      <c r="D88">
        <v>63.4</v>
      </c>
      <c r="E88">
        <v>0.08</v>
      </c>
      <c r="F88">
        <v>2</v>
      </c>
      <c r="G88">
        <v>1</v>
      </c>
      <c r="H88">
        <v>3</v>
      </c>
      <c r="I88">
        <v>12</v>
      </c>
      <c r="K88">
        <v>51017</v>
      </c>
      <c r="L88">
        <v>2294</v>
      </c>
      <c r="M88">
        <v>44</v>
      </c>
      <c r="N88">
        <v>0</v>
      </c>
    </row>
    <row r="89" spans="1:14" x14ac:dyDescent="0.25">
      <c r="A89" t="s">
        <v>1772</v>
      </c>
      <c r="B89" t="s">
        <v>2756</v>
      </c>
      <c r="C89">
        <v>318.86</v>
      </c>
      <c r="D89">
        <v>31.78</v>
      </c>
      <c r="E89">
        <v>4.29</v>
      </c>
      <c r="F89">
        <v>1</v>
      </c>
      <c r="G89">
        <v>0</v>
      </c>
      <c r="H89">
        <v>4</v>
      </c>
      <c r="I89">
        <v>21</v>
      </c>
      <c r="K89">
        <v>8139</v>
      </c>
      <c r="L89">
        <v>827</v>
      </c>
      <c r="M89">
        <v>49</v>
      </c>
      <c r="N89">
        <v>14</v>
      </c>
    </row>
    <row r="90" spans="1:14" x14ac:dyDescent="0.25">
      <c r="A90" t="s">
        <v>1773</v>
      </c>
      <c r="B90" t="s">
        <v>2757</v>
      </c>
      <c r="C90">
        <v>307.39</v>
      </c>
      <c r="D90">
        <v>37.61</v>
      </c>
      <c r="E90">
        <v>3.14</v>
      </c>
      <c r="F90">
        <v>2</v>
      </c>
      <c r="G90">
        <v>0</v>
      </c>
      <c r="H90">
        <v>4</v>
      </c>
      <c r="I90">
        <v>23</v>
      </c>
      <c r="K90">
        <v>35989</v>
      </c>
      <c r="L90">
        <v>3532</v>
      </c>
      <c r="M90">
        <v>32</v>
      </c>
      <c r="N90">
        <v>3</v>
      </c>
    </row>
    <row r="91" spans="1:14" x14ac:dyDescent="0.25">
      <c r="A91" t="s">
        <v>1774</v>
      </c>
      <c r="B91" t="s">
        <v>2758</v>
      </c>
      <c r="C91">
        <v>171.15</v>
      </c>
      <c r="D91">
        <v>83.87</v>
      </c>
      <c r="E91">
        <v>-0.23</v>
      </c>
      <c r="F91">
        <v>4</v>
      </c>
      <c r="G91">
        <v>1</v>
      </c>
      <c r="H91">
        <v>3</v>
      </c>
      <c r="I91">
        <v>12</v>
      </c>
      <c r="K91">
        <v>19204</v>
      </c>
      <c r="L91">
        <v>1026</v>
      </c>
      <c r="M91">
        <v>76</v>
      </c>
      <c r="N91">
        <v>3</v>
      </c>
    </row>
    <row r="92" spans="1:14" x14ac:dyDescent="0.25">
      <c r="A92" t="s">
        <v>1775</v>
      </c>
      <c r="B92" t="s">
        <v>2759</v>
      </c>
      <c r="C92">
        <v>331.34</v>
      </c>
      <c r="D92">
        <v>74.569999999999993</v>
      </c>
      <c r="E92">
        <v>1.1000000000000001</v>
      </c>
      <c r="F92">
        <v>5</v>
      </c>
      <c r="G92">
        <v>2</v>
      </c>
      <c r="H92">
        <v>3</v>
      </c>
      <c r="I92">
        <v>24</v>
      </c>
      <c r="K92">
        <v>31446</v>
      </c>
      <c r="L92">
        <v>2742</v>
      </c>
      <c r="M92">
        <v>190</v>
      </c>
      <c r="N92">
        <v>4</v>
      </c>
    </row>
    <row r="93" spans="1:14" x14ac:dyDescent="0.25">
      <c r="A93" t="s">
        <v>1776</v>
      </c>
      <c r="B93" t="s">
        <v>2760</v>
      </c>
      <c r="C93">
        <v>382.88</v>
      </c>
      <c r="D93">
        <v>42.43</v>
      </c>
      <c r="E93">
        <v>4.43</v>
      </c>
      <c r="F93">
        <v>3</v>
      </c>
      <c r="G93">
        <v>0</v>
      </c>
      <c r="H93">
        <v>3</v>
      </c>
      <c r="I93">
        <v>27</v>
      </c>
      <c r="K93">
        <v>32091</v>
      </c>
      <c r="L93">
        <v>1322</v>
      </c>
      <c r="M93">
        <v>74</v>
      </c>
      <c r="N93">
        <v>4</v>
      </c>
    </row>
    <row r="94" spans="1:14" x14ac:dyDescent="0.25">
      <c r="A94" t="s">
        <v>2761</v>
      </c>
      <c r="B94" t="s">
        <v>2762</v>
      </c>
      <c r="C94">
        <v>199.27</v>
      </c>
      <c r="D94">
        <v>37.33</v>
      </c>
      <c r="E94">
        <v>3.32</v>
      </c>
      <c r="F94">
        <v>0</v>
      </c>
      <c r="G94">
        <v>1</v>
      </c>
      <c r="H94">
        <v>0</v>
      </c>
      <c r="I94">
        <v>14</v>
      </c>
      <c r="K94">
        <v>239</v>
      </c>
      <c r="L94">
        <v>54</v>
      </c>
      <c r="M94">
        <v>0</v>
      </c>
      <c r="N94">
        <v>0</v>
      </c>
    </row>
    <row r="95" spans="1:14" x14ac:dyDescent="0.25">
      <c r="A95" t="s">
        <v>1777</v>
      </c>
      <c r="B95" t="s">
        <v>2763</v>
      </c>
      <c r="C95">
        <v>255.35</v>
      </c>
      <c r="D95">
        <v>12.47</v>
      </c>
      <c r="E95">
        <v>3.22</v>
      </c>
      <c r="F95">
        <v>2</v>
      </c>
      <c r="G95">
        <v>0</v>
      </c>
      <c r="H95">
        <v>6</v>
      </c>
      <c r="I95">
        <v>19</v>
      </c>
      <c r="K95">
        <v>11112</v>
      </c>
      <c r="L95">
        <v>2063</v>
      </c>
      <c r="M95">
        <v>64</v>
      </c>
      <c r="N95">
        <v>6</v>
      </c>
    </row>
    <row r="96" spans="1:14" x14ac:dyDescent="0.25">
      <c r="A96" t="s">
        <v>1778</v>
      </c>
      <c r="B96" t="s">
        <v>2764</v>
      </c>
      <c r="C96">
        <v>556.76</v>
      </c>
      <c r="D96">
        <v>97.23</v>
      </c>
      <c r="E96">
        <v>6.05</v>
      </c>
      <c r="F96">
        <v>6</v>
      </c>
      <c r="G96">
        <v>1</v>
      </c>
      <c r="H96">
        <v>18</v>
      </c>
      <c r="I96">
        <v>39</v>
      </c>
      <c r="K96">
        <v>5843</v>
      </c>
      <c r="L96">
        <v>2348</v>
      </c>
      <c r="M96">
        <v>70</v>
      </c>
      <c r="N96">
        <v>11</v>
      </c>
    </row>
    <row r="97" spans="1:14" x14ac:dyDescent="0.25">
      <c r="A97" t="s">
        <v>1779</v>
      </c>
      <c r="B97" t="s">
        <v>2765</v>
      </c>
      <c r="C97">
        <v>369.36</v>
      </c>
      <c r="D97">
        <v>87.08</v>
      </c>
      <c r="E97">
        <v>3.16</v>
      </c>
      <c r="F97">
        <v>7</v>
      </c>
      <c r="G97">
        <v>1</v>
      </c>
      <c r="H97">
        <v>6</v>
      </c>
      <c r="I97">
        <v>25</v>
      </c>
      <c r="K97">
        <v>57477</v>
      </c>
      <c r="L97">
        <v>2063</v>
      </c>
      <c r="M97">
        <v>39</v>
      </c>
      <c r="N97">
        <v>0</v>
      </c>
    </row>
    <row r="98" spans="1:14" x14ac:dyDescent="0.25">
      <c r="A98" t="s">
        <v>1780</v>
      </c>
      <c r="B98" t="s">
        <v>2766</v>
      </c>
      <c r="C98">
        <v>315.67</v>
      </c>
      <c r="D98">
        <v>38.33</v>
      </c>
      <c r="E98">
        <v>3.8</v>
      </c>
      <c r="F98">
        <v>5</v>
      </c>
      <c r="G98">
        <v>1</v>
      </c>
      <c r="H98">
        <v>1</v>
      </c>
      <c r="I98">
        <v>21</v>
      </c>
      <c r="K98">
        <v>14034</v>
      </c>
      <c r="L98">
        <v>809</v>
      </c>
      <c r="M98">
        <v>7</v>
      </c>
      <c r="N98">
        <v>0</v>
      </c>
    </row>
    <row r="99" spans="1:14" x14ac:dyDescent="0.25">
      <c r="A99" t="s">
        <v>1781</v>
      </c>
      <c r="B99" t="s">
        <v>2767</v>
      </c>
      <c r="C99">
        <v>326.43</v>
      </c>
      <c r="D99">
        <v>46.94</v>
      </c>
      <c r="E99">
        <v>1.53</v>
      </c>
      <c r="F99">
        <v>3</v>
      </c>
      <c r="G99">
        <v>2</v>
      </c>
      <c r="H99">
        <v>1</v>
      </c>
      <c r="I99">
        <v>24</v>
      </c>
      <c r="K99">
        <v>30</v>
      </c>
      <c r="L99">
        <v>14</v>
      </c>
      <c r="M99">
        <v>0</v>
      </c>
      <c r="N99">
        <v>0</v>
      </c>
    </row>
    <row r="100" spans="1:14" x14ac:dyDescent="0.25">
      <c r="A100" t="s">
        <v>1782</v>
      </c>
      <c r="B100" t="s">
        <v>2768</v>
      </c>
      <c r="C100">
        <v>293.36</v>
      </c>
      <c r="D100">
        <v>39.82</v>
      </c>
      <c r="E100">
        <v>2.54</v>
      </c>
      <c r="F100">
        <v>2</v>
      </c>
      <c r="G100">
        <v>0</v>
      </c>
      <c r="H100">
        <v>2</v>
      </c>
      <c r="I100">
        <v>22</v>
      </c>
      <c r="K100">
        <v>21409</v>
      </c>
      <c r="L100">
        <v>3387</v>
      </c>
      <c r="M100">
        <v>325</v>
      </c>
      <c r="N100">
        <v>18</v>
      </c>
    </row>
    <row r="101" spans="1:14" x14ac:dyDescent="0.25">
      <c r="A101" t="s">
        <v>2769</v>
      </c>
      <c r="B101" t="s">
        <v>2770</v>
      </c>
      <c r="C101">
        <v>448.39</v>
      </c>
      <c r="D101">
        <v>44.81</v>
      </c>
      <c r="E101">
        <v>4.21</v>
      </c>
      <c r="F101">
        <v>3</v>
      </c>
      <c r="G101">
        <v>1</v>
      </c>
      <c r="H101">
        <v>7</v>
      </c>
      <c r="I101">
        <v>30</v>
      </c>
      <c r="K101">
        <v>66444</v>
      </c>
      <c r="L101">
        <v>3674</v>
      </c>
      <c r="M101">
        <v>46</v>
      </c>
      <c r="N101">
        <v>1</v>
      </c>
    </row>
    <row r="102" spans="1:14" x14ac:dyDescent="0.25">
      <c r="A102" t="s">
        <v>1783</v>
      </c>
      <c r="B102" t="s">
        <v>2771</v>
      </c>
      <c r="C102">
        <v>468.59</v>
      </c>
      <c r="D102">
        <v>60.47</v>
      </c>
      <c r="E102">
        <v>3.37</v>
      </c>
      <c r="F102">
        <v>6</v>
      </c>
      <c r="G102">
        <v>0</v>
      </c>
      <c r="H102">
        <v>10</v>
      </c>
      <c r="I102">
        <v>34</v>
      </c>
      <c r="K102">
        <v>3445</v>
      </c>
      <c r="L102">
        <v>1074</v>
      </c>
      <c r="M102">
        <v>89</v>
      </c>
      <c r="N102">
        <v>12</v>
      </c>
    </row>
    <row r="103" spans="1:14" x14ac:dyDescent="0.25">
      <c r="A103" t="s">
        <v>2772</v>
      </c>
      <c r="B103" t="s">
        <v>2773</v>
      </c>
      <c r="C103">
        <v>602.58000000000004</v>
      </c>
      <c r="D103">
        <v>213.36</v>
      </c>
      <c r="E103">
        <v>1.5</v>
      </c>
      <c r="F103">
        <v>12</v>
      </c>
      <c r="G103">
        <v>4</v>
      </c>
      <c r="H103">
        <v>14</v>
      </c>
      <c r="I103">
        <v>42</v>
      </c>
      <c r="K103">
        <v>5436</v>
      </c>
      <c r="L103">
        <v>761</v>
      </c>
      <c r="M103">
        <v>3</v>
      </c>
      <c r="N103">
        <v>0</v>
      </c>
    </row>
    <row r="104" spans="1:14" x14ac:dyDescent="0.25">
      <c r="A104" t="s">
        <v>1685</v>
      </c>
      <c r="B104" t="s">
        <v>2706</v>
      </c>
      <c r="C104">
        <v>543.52</v>
      </c>
      <c r="D104">
        <v>206.07</v>
      </c>
      <c r="E104">
        <v>0.44</v>
      </c>
      <c r="F104">
        <v>12</v>
      </c>
      <c r="G104">
        <v>6</v>
      </c>
      <c r="H104">
        <v>5</v>
      </c>
      <c r="I104">
        <v>39</v>
      </c>
      <c r="K104">
        <v>75647</v>
      </c>
      <c r="L104">
        <v>8372</v>
      </c>
      <c r="M104">
        <v>18</v>
      </c>
      <c r="N104">
        <v>3</v>
      </c>
    </row>
    <row r="105" spans="1:14" x14ac:dyDescent="0.25">
      <c r="A105" t="s">
        <v>1784</v>
      </c>
      <c r="B105" t="s">
        <v>2774</v>
      </c>
      <c r="C105">
        <v>102.03</v>
      </c>
      <c r="D105">
        <v>0</v>
      </c>
      <c r="E105">
        <v>1.96</v>
      </c>
      <c r="F105">
        <v>4</v>
      </c>
      <c r="G105">
        <v>0</v>
      </c>
      <c r="H105">
        <v>1</v>
      </c>
      <c r="I105">
        <v>6</v>
      </c>
      <c r="K105" t="s">
        <v>589</v>
      </c>
      <c r="L105" t="s">
        <v>589</v>
      </c>
      <c r="M105" t="s">
        <v>589</v>
      </c>
      <c r="N105" t="s">
        <v>589</v>
      </c>
    </row>
    <row r="106" spans="1:14" x14ac:dyDescent="0.25">
      <c r="A106" t="s">
        <v>2951</v>
      </c>
      <c r="B106" t="s">
        <v>2775</v>
      </c>
      <c r="C106">
        <v>374.9</v>
      </c>
      <c r="D106">
        <v>35.94</v>
      </c>
      <c r="E106">
        <v>3.17</v>
      </c>
      <c r="F106">
        <v>4</v>
      </c>
      <c r="G106">
        <v>1</v>
      </c>
      <c r="H106">
        <v>8</v>
      </c>
      <c r="I106">
        <v>26</v>
      </c>
      <c r="K106">
        <v>11403</v>
      </c>
      <c r="L106">
        <v>1715</v>
      </c>
      <c r="M106">
        <v>78</v>
      </c>
      <c r="N106">
        <v>16</v>
      </c>
    </row>
    <row r="107" spans="1:14" x14ac:dyDescent="0.25">
      <c r="A107" t="s">
        <v>1785</v>
      </c>
      <c r="B107" t="s">
        <v>2776</v>
      </c>
      <c r="C107">
        <v>270.37</v>
      </c>
      <c r="D107">
        <v>25.36</v>
      </c>
      <c r="E107">
        <v>2.67</v>
      </c>
      <c r="F107">
        <v>3</v>
      </c>
      <c r="G107">
        <v>0</v>
      </c>
      <c r="H107">
        <v>6</v>
      </c>
      <c r="I107">
        <v>20</v>
      </c>
      <c r="K107">
        <v>1008</v>
      </c>
      <c r="L107">
        <v>163</v>
      </c>
      <c r="M107">
        <v>1</v>
      </c>
      <c r="N107">
        <v>1</v>
      </c>
    </row>
    <row r="108" spans="1:14" x14ac:dyDescent="0.25">
      <c r="A108" t="s">
        <v>1871</v>
      </c>
      <c r="B108" t="s">
        <v>2778</v>
      </c>
      <c r="C108">
        <v>407.04</v>
      </c>
      <c r="D108">
        <v>57.08</v>
      </c>
      <c r="E108">
        <v>4.49</v>
      </c>
      <c r="F108">
        <v>1</v>
      </c>
      <c r="G108">
        <v>0</v>
      </c>
      <c r="H108">
        <v>4</v>
      </c>
      <c r="I108">
        <v>26</v>
      </c>
      <c r="K108">
        <v>5060</v>
      </c>
      <c r="L108">
        <v>570</v>
      </c>
      <c r="M108">
        <v>22</v>
      </c>
      <c r="N108">
        <v>2</v>
      </c>
    </row>
    <row r="109" spans="1:14" x14ac:dyDescent="0.25">
      <c r="A109" t="s">
        <v>1876</v>
      </c>
      <c r="B109" t="s">
        <v>2779</v>
      </c>
      <c r="C109">
        <v>454.6</v>
      </c>
      <c r="D109">
        <v>63.95</v>
      </c>
      <c r="E109">
        <v>4.45</v>
      </c>
      <c r="F109">
        <v>6</v>
      </c>
      <c r="G109">
        <v>0</v>
      </c>
      <c r="H109">
        <v>13</v>
      </c>
      <c r="I109">
        <v>33</v>
      </c>
      <c r="K109">
        <v>22286</v>
      </c>
      <c r="L109">
        <v>5674</v>
      </c>
      <c r="M109">
        <v>43</v>
      </c>
      <c r="N109">
        <v>3</v>
      </c>
    </row>
    <row r="110" spans="1:14" x14ac:dyDescent="0.25">
      <c r="A110" t="s">
        <v>1915</v>
      </c>
      <c r="B110" t="s">
        <v>2780</v>
      </c>
      <c r="C110">
        <v>339.39</v>
      </c>
      <c r="D110">
        <v>49.81</v>
      </c>
      <c r="E110">
        <v>3.32</v>
      </c>
      <c r="F110">
        <v>5</v>
      </c>
      <c r="G110">
        <v>0</v>
      </c>
      <c r="H110">
        <v>6</v>
      </c>
      <c r="I110">
        <v>25</v>
      </c>
      <c r="K110">
        <v>346</v>
      </c>
      <c r="L110">
        <v>64</v>
      </c>
      <c r="M110">
        <v>3</v>
      </c>
      <c r="N110">
        <v>0</v>
      </c>
    </row>
    <row r="111" spans="1:14" x14ac:dyDescent="0.25">
      <c r="A111" t="s">
        <v>1932</v>
      </c>
      <c r="B111" t="s">
        <v>2781</v>
      </c>
      <c r="C111">
        <v>837.05</v>
      </c>
      <c r="D111">
        <v>216.89</v>
      </c>
      <c r="E111">
        <v>2.3199999999999998</v>
      </c>
      <c r="F111">
        <v>17</v>
      </c>
      <c r="G111">
        <v>5</v>
      </c>
      <c r="H111">
        <v>13</v>
      </c>
      <c r="I111">
        <v>58</v>
      </c>
      <c r="K111">
        <v>661</v>
      </c>
      <c r="L111">
        <v>84</v>
      </c>
      <c r="M111">
        <v>10</v>
      </c>
      <c r="N111">
        <v>1</v>
      </c>
    </row>
    <row r="112" spans="1:14" x14ac:dyDescent="0.25">
      <c r="A112" t="s">
        <v>2782</v>
      </c>
      <c r="B112" t="s">
        <v>2783</v>
      </c>
      <c r="C112">
        <v>281.44</v>
      </c>
      <c r="D112">
        <v>12.03</v>
      </c>
      <c r="E112">
        <v>4.68</v>
      </c>
      <c r="F112">
        <v>1</v>
      </c>
      <c r="G112">
        <v>1</v>
      </c>
      <c r="H112">
        <v>6</v>
      </c>
      <c r="I112">
        <v>21</v>
      </c>
      <c r="K112">
        <v>6</v>
      </c>
      <c r="L112">
        <v>3</v>
      </c>
      <c r="M112">
        <v>0</v>
      </c>
      <c r="N112">
        <v>0</v>
      </c>
    </row>
    <row r="113" spans="1:14" x14ac:dyDescent="0.25">
      <c r="A113" t="s">
        <v>2784</v>
      </c>
      <c r="B113" t="s">
        <v>2785</v>
      </c>
      <c r="C113">
        <v>465.95</v>
      </c>
      <c r="D113">
        <v>86.05</v>
      </c>
      <c r="E113">
        <v>3.27</v>
      </c>
      <c r="F113">
        <v>6</v>
      </c>
      <c r="G113">
        <v>2</v>
      </c>
      <c r="H113">
        <v>10</v>
      </c>
      <c r="I113">
        <v>32</v>
      </c>
      <c r="K113">
        <v>8220</v>
      </c>
      <c r="L113">
        <v>3066</v>
      </c>
      <c r="M113">
        <v>340</v>
      </c>
      <c r="N113">
        <v>40</v>
      </c>
    </row>
    <row r="114" spans="1:14" x14ac:dyDescent="0.25">
      <c r="A114" t="s">
        <v>2786</v>
      </c>
      <c r="B114" t="s">
        <v>2787</v>
      </c>
      <c r="C114">
        <v>299.8</v>
      </c>
      <c r="D114">
        <v>67.59</v>
      </c>
      <c r="E114">
        <v>2.2799999999999998</v>
      </c>
      <c r="F114">
        <v>3</v>
      </c>
      <c r="G114">
        <v>2</v>
      </c>
      <c r="H114">
        <v>8</v>
      </c>
      <c r="I114">
        <v>20</v>
      </c>
      <c r="K114">
        <v>30471</v>
      </c>
      <c r="L114">
        <v>1596</v>
      </c>
      <c r="M114">
        <v>123</v>
      </c>
      <c r="N114">
        <v>1</v>
      </c>
    </row>
    <row r="115" spans="1:14" x14ac:dyDescent="0.25">
      <c r="A115" t="s">
        <v>2068</v>
      </c>
      <c r="B115" t="s">
        <v>2788</v>
      </c>
      <c r="C115">
        <v>277.39999999999998</v>
      </c>
      <c r="D115">
        <v>3.24</v>
      </c>
      <c r="E115">
        <v>4.3600000000000003</v>
      </c>
      <c r="F115">
        <v>1</v>
      </c>
      <c r="G115">
        <v>0</v>
      </c>
      <c r="H115">
        <v>3</v>
      </c>
      <c r="I115">
        <v>21</v>
      </c>
      <c r="K115">
        <v>24514</v>
      </c>
      <c r="L115">
        <v>3923</v>
      </c>
      <c r="M115">
        <v>92</v>
      </c>
      <c r="N115">
        <v>5</v>
      </c>
    </row>
    <row r="116" spans="1:14" x14ac:dyDescent="0.25">
      <c r="A116" t="s">
        <v>2072</v>
      </c>
      <c r="B116" t="s">
        <v>2789</v>
      </c>
      <c r="C116">
        <v>461.55</v>
      </c>
      <c r="D116">
        <v>41.03</v>
      </c>
      <c r="E116">
        <v>5.72</v>
      </c>
      <c r="F116">
        <v>4</v>
      </c>
      <c r="G116">
        <v>1</v>
      </c>
      <c r="H116">
        <v>7</v>
      </c>
      <c r="I116">
        <v>34</v>
      </c>
      <c r="K116">
        <v>862</v>
      </c>
      <c r="L116">
        <v>151</v>
      </c>
      <c r="M116">
        <v>15</v>
      </c>
      <c r="N116">
        <v>3</v>
      </c>
    </row>
    <row r="117" spans="1:14" x14ac:dyDescent="0.25">
      <c r="A117" t="s">
        <v>2113</v>
      </c>
      <c r="B117" t="s">
        <v>2793</v>
      </c>
      <c r="C117">
        <v>531.42999999999995</v>
      </c>
      <c r="D117">
        <v>69.06</v>
      </c>
      <c r="E117">
        <v>3.56</v>
      </c>
      <c r="F117">
        <v>5</v>
      </c>
      <c r="G117">
        <v>0</v>
      </c>
      <c r="H117">
        <v>8</v>
      </c>
      <c r="I117">
        <v>36</v>
      </c>
      <c r="K117">
        <v>7466</v>
      </c>
      <c r="L117">
        <v>268</v>
      </c>
      <c r="M117">
        <v>16</v>
      </c>
      <c r="N117">
        <v>2</v>
      </c>
    </row>
    <row r="118" spans="1:14" x14ac:dyDescent="0.25">
      <c r="A118" t="s">
        <v>2219</v>
      </c>
      <c r="B118" t="s">
        <v>2794</v>
      </c>
      <c r="C118">
        <v>267.24</v>
      </c>
      <c r="D118">
        <v>139.54</v>
      </c>
      <c r="E118">
        <v>-1.61</v>
      </c>
      <c r="F118">
        <v>7</v>
      </c>
      <c r="G118">
        <v>4</v>
      </c>
      <c r="H118">
        <v>2</v>
      </c>
      <c r="I118">
        <v>19</v>
      </c>
      <c r="K118">
        <v>1303</v>
      </c>
      <c r="L118">
        <v>583</v>
      </c>
      <c r="M118">
        <v>6</v>
      </c>
      <c r="N118">
        <v>0</v>
      </c>
    </row>
    <row r="119" spans="1:14" x14ac:dyDescent="0.25">
      <c r="A119" t="s">
        <v>2232</v>
      </c>
      <c r="B119" t="s">
        <v>2795</v>
      </c>
      <c r="C119">
        <v>339.47</v>
      </c>
      <c r="D119">
        <v>29.54</v>
      </c>
      <c r="E119">
        <v>4.17</v>
      </c>
      <c r="F119">
        <v>3</v>
      </c>
      <c r="G119">
        <v>0</v>
      </c>
      <c r="H119">
        <v>9</v>
      </c>
      <c r="I119">
        <v>25</v>
      </c>
      <c r="K119">
        <v>7104</v>
      </c>
      <c r="L119">
        <v>4174</v>
      </c>
      <c r="M119">
        <v>1</v>
      </c>
      <c r="N119">
        <v>1</v>
      </c>
    </row>
    <row r="120" spans="1:14" x14ac:dyDescent="0.25">
      <c r="A120" t="s">
        <v>2280</v>
      </c>
      <c r="B120" t="s">
        <v>2796</v>
      </c>
      <c r="C120">
        <v>324.37</v>
      </c>
      <c r="D120">
        <v>62.4</v>
      </c>
      <c r="E120">
        <v>2.2999999999999998</v>
      </c>
      <c r="F120">
        <v>4</v>
      </c>
      <c r="G120">
        <v>1</v>
      </c>
      <c r="H120">
        <v>3</v>
      </c>
      <c r="I120">
        <v>24</v>
      </c>
      <c r="K120">
        <v>363</v>
      </c>
      <c r="L120">
        <v>110</v>
      </c>
      <c r="M120">
        <v>2</v>
      </c>
      <c r="N120">
        <v>0</v>
      </c>
    </row>
    <row r="121" spans="1:14" x14ac:dyDescent="0.25">
      <c r="A121" t="s">
        <v>2325</v>
      </c>
      <c r="B121" t="s">
        <v>2797</v>
      </c>
      <c r="C121">
        <v>362.46</v>
      </c>
      <c r="D121">
        <v>32.78</v>
      </c>
      <c r="E121">
        <v>3.39</v>
      </c>
      <c r="F121">
        <v>3</v>
      </c>
      <c r="G121">
        <v>0</v>
      </c>
      <c r="H121">
        <v>4</v>
      </c>
      <c r="I121">
        <v>27</v>
      </c>
      <c r="K121">
        <v>13118</v>
      </c>
      <c r="L121">
        <v>494</v>
      </c>
      <c r="M121">
        <v>30</v>
      </c>
      <c r="N121">
        <v>0</v>
      </c>
    </row>
    <row r="122" spans="1:14" x14ac:dyDescent="0.25">
      <c r="A122" t="s">
        <v>2342</v>
      </c>
      <c r="B122" t="s">
        <v>2798</v>
      </c>
      <c r="C122">
        <v>295.39999999999998</v>
      </c>
      <c r="D122">
        <v>73.58</v>
      </c>
      <c r="E122">
        <v>1.46</v>
      </c>
      <c r="F122">
        <v>4</v>
      </c>
      <c r="G122">
        <v>2</v>
      </c>
      <c r="H122">
        <v>6</v>
      </c>
      <c r="I122">
        <v>20</v>
      </c>
      <c r="K122">
        <v>28257</v>
      </c>
      <c r="L122">
        <v>1947</v>
      </c>
      <c r="M122">
        <v>34</v>
      </c>
      <c r="N122">
        <v>2</v>
      </c>
    </row>
    <row r="123" spans="1:14" x14ac:dyDescent="0.25">
      <c r="A123" t="s">
        <v>2791</v>
      </c>
      <c r="B123" t="s">
        <v>2799</v>
      </c>
      <c r="C123">
        <v>705.63</v>
      </c>
      <c r="D123">
        <v>104.7</v>
      </c>
      <c r="E123">
        <v>4.71</v>
      </c>
      <c r="F123">
        <v>7</v>
      </c>
      <c r="G123">
        <v>0</v>
      </c>
      <c r="H123">
        <v>11</v>
      </c>
      <c r="I123">
        <v>49</v>
      </c>
      <c r="K123">
        <v>10789</v>
      </c>
      <c r="L123">
        <v>1086</v>
      </c>
      <c r="M123">
        <v>45</v>
      </c>
      <c r="N123">
        <v>7</v>
      </c>
    </row>
    <row r="124" spans="1:14" x14ac:dyDescent="0.25">
      <c r="A124" t="s">
        <v>2792</v>
      </c>
      <c r="B124" t="s">
        <v>2800</v>
      </c>
      <c r="C124">
        <v>397.29</v>
      </c>
      <c r="D124">
        <v>98.66</v>
      </c>
      <c r="E124">
        <v>-0.91</v>
      </c>
      <c r="F124">
        <v>6</v>
      </c>
      <c r="G124">
        <v>4</v>
      </c>
      <c r="H124">
        <v>1</v>
      </c>
      <c r="I124">
        <v>15</v>
      </c>
      <c r="K124">
        <v>43720</v>
      </c>
      <c r="L124">
        <v>4056</v>
      </c>
      <c r="M124">
        <v>18</v>
      </c>
      <c r="N124">
        <v>1</v>
      </c>
    </row>
    <row r="125" spans="1:14" x14ac:dyDescent="0.25">
      <c r="A125" t="s">
        <v>2531</v>
      </c>
      <c r="B125" t="s">
        <v>2801</v>
      </c>
      <c r="C125">
        <v>888.31</v>
      </c>
      <c r="D125">
        <v>267.04000000000002</v>
      </c>
      <c r="E125">
        <v>-8.0299999999999994</v>
      </c>
      <c r="F125">
        <v>16</v>
      </c>
      <c r="G125">
        <v>8</v>
      </c>
      <c r="H125">
        <v>7</v>
      </c>
      <c r="I125">
        <v>59</v>
      </c>
      <c r="K125">
        <v>48</v>
      </c>
      <c r="L125">
        <v>8</v>
      </c>
      <c r="M125">
        <v>3</v>
      </c>
      <c r="N125">
        <v>0</v>
      </c>
    </row>
    <row r="126" spans="1:14" x14ac:dyDescent="0.25">
      <c r="A126" t="s">
        <v>2535</v>
      </c>
      <c r="B126" t="s">
        <v>2802</v>
      </c>
      <c r="C126">
        <v>366.54</v>
      </c>
      <c r="D126">
        <v>15.71</v>
      </c>
      <c r="E126">
        <v>4.47</v>
      </c>
      <c r="F126">
        <v>2</v>
      </c>
      <c r="G126">
        <v>0</v>
      </c>
      <c r="H126">
        <v>10</v>
      </c>
      <c r="I126">
        <v>27</v>
      </c>
      <c r="K126">
        <v>304</v>
      </c>
      <c r="L126">
        <v>165</v>
      </c>
      <c r="M126">
        <v>37</v>
      </c>
      <c r="N126">
        <v>10</v>
      </c>
    </row>
    <row r="127" spans="1:14" x14ac:dyDescent="0.25">
      <c r="A127" t="s">
        <v>2614</v>
      </c>
      <c r="B127" t="s">
        <v>2803</v>
      </c>
      <c r="C127">
        <v>1268.8800000000001</v>
      </c>
      <c r="D127">
        <v>194.24</v>
      </c>
      <c r="E127">
        <v>3.55</v>
      </c>
      <c r="F127">
        <v>8</v>
      </c>
      <c r="G127">
        <v>6</v>
      </c>
      <c r="H127">
        <v>15</v>
      </c>
      <c r="I127">
        <v>43</v>
      </c>
      <c r="K127">
        <v>88</v>
      </c>
      <c r="L127">
        <v>6</v>
      </c>
      <c r="M127">
        <v>0</v>
      </c>
      <c r="N127">
        <v>0</v>
      </c>
    </row>
    <row r="128" spans="1:14" x14ac:dyDescent="0.25">
      <c r="A128" t="s">
        <v>2630</v>
      </c>
      <c r="B128" t="s">
        <v>2804</v>
      </c>
      <c r="C128">
        <v>301.38</v>
      </c>
      <c r="D128">
        <v>72.72</v>
      </c>
      <c r="E128">
        <v>2.91</v>
      </c>
      <c r="F128">
        <v>4</v>
      </c>
      <c r="G128">
        <v>4</v>
      </c>
      <c r="H128">
        <v>7</v>
      </c>
      <c r="I128">
        <v>22</v>
      </c>
      <c r="K128">
        <v>2433</v>
      </c>
      <c r="L128">
        <v>1050</v>
      </c>
      <c r="M128">
        <v>23</v>
      </c>
      <c r="N128">
        <v>3</v>
      </c>
    </row>
    <row r="129" spans="1:14" x14ac:dyDescent="0.25">
      <c r="A129" t="s">
        <v>2852</v>
      </c>
      <c r="B129" t="s">
        <v>2928</v>
      </c>
      <c r="C129">
        <v>365.98</v>
      </c>
      <c r="D129">
        <v>167.55</v>
      </c>
      <c r="E129">
        <v>-2.9</v>
      </c>
      <c r="F129">
        <v>9</v>
      </c>
      <c r="G129">
        <v>7</v>
      </c>
      <c r="H129">
        <v>6</v>
      </c>
      <c r="I129">
        <v>17</v>
      </c>
      <c r="K129">
        <v>13</v>
      </c>
      <c r="L129">
        <v>1</v>
      </c>
      <c r="M129">
        <v>0</v>
      </c>
      <c r="N129">
        <v>0</v>
      </c>
    </row>
    <row r="130" spans="1:14" x14ac:dyDescent="0.25">
      <c r="A130" t="s">
        <v>2865</v>
      </c>
      <c r="B130" t="s">
        <v>2929</v>
      </c>
      <c r="C130">
        <v>322.5</v>
      </c>
      <c r="D130">
        <v>6.48</v>
      </c>
      <c r="E130">
        <v>4.37</v>
      </c>
      <c r="F130">
        <v>1</v>
      </c>
      <c r="G130">
        <v>0</v>
      </c>
      <c r="H130">
        <v>8</v>
      </c>
      <c r="I130">
        <v>24</v>
      </c>
      <c r="K130">
        <v>85</v>
      </c>
      <c r="L130">
        <v>32</v>
      </c>
      <c r="M130">
        <v>2</v>
      </c>
      <c r="N130">
        <v>0</v>
      </c>
    </row>
    <row r="131" spans="1:14" x14ac:dyDescent="0.25">
      <c r="A131" t="s">
        <v>2930</v>
      </c>
      <c r="B131" t="s">
        <v>2931</v>
      </c>
      <c r="C131">
        <v>388.9</v>
      </c>
      <c r="D131">
        <v>53.01</v>
      </c>
      <c r="E131">
        <v>2.56</v>
      </c>
      <c r="F131">
        <v>5</v>
      </c>
      <c r="G131">
        <v>1</v>
      </c>
      <c r="H131">
        <v>8</v>
      </c>
      <c r="I131">
        <v>27</v>
      </c>
      <c r="K131">
        <v>32409</v>
      </c>
      <c r="L131">
        <v>1919</v>
      </c>
      <c r="M131">
        <v>37</v>
      </c>
      <c r="N131">
        <v>2</v>
      </c>
    </row>
    <row r="132" spans="1:14" x14ac:dyDescent="0.25">
      <c r="A132" t="s">
        <v>2835</v>
      </c>
      <c r="B132" t="s">
        <v>2932</v>
      </c>
      <c r="C132">
        <v>280.39999999999998</v>
      </c>
      <c r="D132">
        <v>6.48</v>
      </c>
      <c r="E132">
        <v>3.8</v>
      </c>
      <c r="F132">
        <v>1</v>
      </c>
      <c r="G132">
        <v>0</v>
      </c>
      <c r="H132">
        <v>4</v>
      </c>
      <c r="I132">
        <v>21</v>
      </c>
      <c r="K132">
        <v>6335</v>
      </c>
      <c r="L132">
        <v>686</v>
      </c>
      <c r="M132">
        <v>13</v>
      </c>
      <c r="N132">
        <v>2</v>
      </c>
    </row>
    <row r="133" spans="1:14" x14ac:dyDescent="0.25">
      <c r="A133" t="s">
        <v>2815</v>
      </c>
      <c r="B133" t="s">
        <v>2933</v>
      </c>
      <c r="C133">
        <v>74.92</v>
      </c>
      <c r="D133">
        <v>0</v>
      </c>
      <c r="E133" t="s">
        <v>589</v>
      </c>
      <c r="F133" t="s">
        <v>589</v>
      </c>
      <c r="G133" t="s">
        <v>589</v>
      </c>
      <c r="H133">
        <v>0</v>
      </c>
      <c r="I133" t="s">
        <v>589</v>
      </c>
      <c r="K133">
        <v>1927</v>
      </c>
      <c r="L133">
        <v>326</v>
      </c>
      <c r="M133">
        <v>9</v>
      </c>
      <c r="N133">
        <v>2</v>
      </c>
    </row>
    <row r="134" spans="1:14" x14ac:dyDescent="0.25">
      <c r="A134" t="s">
        <v>2961</v>
      </c>
      <c r="B134" t="s">
        <v>3038</v>
      </c>
      <c r="C134">
        <v>474.6</v>
      </c>
      <c r="D134">
        <v>121.8</v>
      </c>
      <c r="E134">
        <v>1.94</v>
      </c>
      <c r="F134">
        <v>8</v>
      </c>
      <c r="G134">
        <v>1</v>
      </c>
      <c r="H134">
        <v>7</v>
      </c>
      <c r="I134">
        <v>33</v>
      </c>
      <c r="K134">
        <v>58367</v>
      </c>
      <c r="L134">
        <v>5913</v>
      </c>
      <c r="M134">
        <v>6</v>
      </c>
      <c r="N134">
        <v>1</v>
      </c>
    </row>
    <row r="135" spans="1:14" x14ac:dyDescent="0.25">
      <c r="A135" t="s">
        <v>2969</v>
      </c>
      <c r="B135" t="s">
        <v>3039</v>
      </c>
      <c r="C135">
        <v>352.5</v>
      </c>
      <c r="D135">
        <v>92.77</v>
      </c>
      <c r="E135">
        <v>2.33</v>
      </c>
      <c r="F135">
        <v>5</v>
      </c>
      <c r="G135">
        <v>1</v>
      </c>
      <c r="H135">
        <v>12</v>
      </c>
      <c r="I135">
        <v>24</v>
      </c>
      <c r="K135" t="s">
        <v>589</v>
      </c>
      <c r="L135" t="s">
        <v>589</v>
      </c>
      <c r="M135" t="s">
        <v>589</v>
      </c>
      <c r="N135" t="s">
        <v>589</v>
      </c>
    </row>
    <row r="136" spans="1:14" x14ac:dyDescent="0.25">
      <c r="A136" t="s">
        <v>2973</v>
      </c>
      <c r="B136" t="s">
        <v>3040</v>
      </c>
      <c r="C136">
        <v>495.6</v>
      </c>
      <c r="D136">
        <v>67.45</v>
      </c>
      <c r="E136">
        <v>5.18</v>
      </c>
      <c r="F136">
        <v>6</v>
      </c>
      <c r="G136">
        <v>1</v>
      </c>
      <c r="H136">
        <v>12</v>
      </c>
      <c r="I136">
        <v>36</v>
      </c>
      <c r="K136">
        <v>2331</v>
      </c>
      <c r="L136">
        <v>886</v>
      </c>
      <c r="M136">
        <v>36</v>
      </c>
      <c r="N136">
        <v>3</v>
      </c>
    </row>
    <row r="137" spans="1:14" x14ac:dyDescent="0.25">
      <c r="A137" t="s">
        <v>3033</v>
      </c>
      <c r="B137" t="s">
        <v>3041</v>
      </c>
      <c r="C137">
        <v>357.4</v>
      </c>
      <c r="D137">
        <v>12.03</v>
      </c>
      <c r="E137">
        <v>5.84</v>
      </c>
      <c r="F137">
        <v>4</v>
      </c>
      <c r="G137">
        <v>1</v>
      </c>
      <c r="H137">
        <v>7</v>
      </c>
      <c r="I137">
        <v>26</v>
      </c>
      <c r="K137">
        <v>44360</v>
      </c>
      <c r="L137">
        <v>1044</v>
      </c>
      <c r="M137">
        <v>8</v>
      </c>
      <c r="N137">
        <v>1</v>
      </c>
    </row>
    <row r="138" spans="1:14" x14ac:dyDescent="0.25">
      <c r="A138" t="s">
        <v>3053</v>
      </c>
      <c r="B138" t="s">
        <v>3100</v>
      </c>
      <c r="C138">
        <v>407.5</v>
      </c>
      <c r="D138">
        <v>35.020000000000003</v>
      </c>
      <c r="E138">
        <v>4.47</v>
      </c>
      <c r="F138">
        <v>5</v>
      </c>
      <c r="G138">
        <v>0</v>
      </c>
      <c r="H138">
        <v>5</v>
      </c>
      <c r="I138">
        <v>28</v>
      </c>
      <c r="K138">
        <v>2302</v>
      </c>
      <c r="L138">
        <v>150</v>
      </c>
      <c r="M138">
        <v>1</v>
      </c>
      <c r="N138">
        <v>0</v>
      </c>
    </row>
    <row r="139" spans="1:14" x14ac:dyDescent="0.25">
      <c r="A139" t="s">
        <v>3099</v>
      </c>
      <c r="B139" t="s">
        <v>3101</v>
      </c>
      <c r="C139">
        <v>341.44</v>
      </c>
      <c r="D139">
        <v>58.56</v>
      </c>
      <c r="E139">
        <v>3.42</v>
      </c>
      <c r="F139">
        <v>4</v>
      </c>
      <c r="G139">
        <v>2</v>
      </c>
      <c r="H139">
        <v>11</v>
      </c>
      <c r="I139">
        <v>25</v>
      </c>
      <c r="K139">
        <v>3994</v>
      </c>
      <c r="L139">
        <v>1673</v>
      </c>
      <c r="M139">
        <v>17</v>
      </c>
      <c r="N139">
        <v>4</v>
      </c>
    </row>
    <row r="140" spans="1:14" x14ac:dyDescent="0.25">
      <c r="A140" t="s">
        <v>40</v>
      </c>
      <c r="B140" t="s">
        <v>589</v>
      </c>
      <c r="C140" t="s">
        <v>589</v>
      </c>
      <c r="D140" t="s">
        <v>589</v>
      </c>
      <c r="E140" t="s">
        <v>589</v>
      </c>
      <c r="F140" t="s">
        <v>589</v>
      </c>
      <c r="G140" t="s">
        <v>589</v>
      </c>
      <c r="H140" t="s">
        <v>589</v>
      </c>
      <c r="I140" t="s">
        <v>589</v>
      </c>
      <c r="K140">
        <v>28661</v>
      </c>
      <c r="L140">
        <v>1693</v>
      </c>
      <c r="M140">
        <v>2</v>
      </c>
      <c r="N140">
        <v>0</v>
      </c>
    </row>
    <row r="141" spans="1:14" x14ac:dyDescent="0.25">
      <c r="A141" t="s">
        <v>1812</v>
      </c>
      <c r="B141" t="s">
        <v>589</v>
      </c>
      <c r="C141" t="s">
        <v>589</v>
      </c>
      <c r="D141" t="s">
        <v>589</v>
      </c>
      <c r="E141" t="s">
        <v>589</v>
      </c>
      <c r="F141" t="s">
        <v>589</v>
      </c>
      <c r="G141" t="s">
        <v>589</v>
      </c>
      <c r="H141" t="s">
        <v>589</v>
      </c>
      <c r="I141" t="s">
        <v>589</v>
      </c>
      <c r="K141" t="s">
        <v>589</v>
      </c>
      <c r="L141" t="s">
        <v>589</v>
      </c>
      <c r="M141" t="s">
        <v>589</v>
      </c>
      <c r="N141" t="s">
        <v>589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Arkusz1</vt:lpstr>
      <vt:lpstr>Drugs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Kociniak</dc:creator>
  <cp:lastModifiedBy>L</cp:lastModifiedBy>
  <cp:lastPrinted>2020-12-27T17:31:27Z</cp:lastPrinted>
  <dcterms:created xsi:type="dcterms:W3CDTF">2015-06-05T18:19:34Z</dcterms:created>
  <dcterms:modified xsi:type="dcterms:W3CDTF">2021-12-21T14:48:59Z</dcterms:modified>
</cp:coreProperties>
</file>