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public\www.truthcoin.info\images\"/>
    </mc:Choice>
  </mc:AlternateContent>
  <xr:revisionPtr revIDLastSave="0" documentId="8_{C2166E65-4BC6-4AE7-9888-5C95DB03F11D}" xr6:coauthVersionLast="40" xr6:coauthVersionMax="40" xr10:uidLastSave="{00000000-0000-0000-0000-000000000000}"/>
  <bookViews>
    <workbookView xWindow="0" yWindow="0" windowWidth="28800" windowHeight="12225" activeTab="1" xr2:uid="{153DEF73-6041-4929-8E62-8FEA1D8F9FD5}"/>
  </bookViews>
  <sheets>
    <sheet name="No Visa" sheetId="1" r:id="rId1"/>
    <sheet name="VIS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2" i="2" l="1"/>
  <c r="Q21" i="2"/>
  <c r="Q20" i="2"/>
  <c r="Q19" i="2"/>
  <c r="Q18" i="2"/>
  <c r="Q17" i="2"/>
  <c r="Q16" i="2"/>
  <c r="Q15" i="2"/>
  <c r="Q14" i="2"/>
  <c r="Q13" i="2"/>
  <c r="Q12" i="2"/>
  <c r="Q11" i="2"/>
  <c r="Q10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N12" i="2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5" i="2"/>
  <c r="J15" i="2"/>
  <c r="I12" i="2"/>
  <c r="I11" i="2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M10" i="2"/>
  <c r="K6" i="2"/>
  <c r="P5" i="2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L5" i="2"/>
  <c r="J5" i="2"/>
  <c r="N11" i="2" l="1"/>
  <c r="N10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4" i="2"/>
  <c r="K13" i="2"/>
  <c r="K12" i="2"/>
  <c r="K11" i="2"/>
  <c r="K15" i="2"/>
  <c r="J16" i="2"/>
  <c r="J17" i="2" s="1"/>
  <c r="J14" i="2"/>
  <c r="J13" i="2" s="1"/>
  <c r="I13" i="2"/>
  <c r="K10" i="2"/>
  <c r="P11" i="2"/>
  <c r="P10" i="2" s="1"/>
  <c r="K16" i="2"/>
  <c r="N5" i="1"/>
  <c r="M15" i="1"/>
  <c r="M10" i="1"/>
  <c r="N12" i="1"/>
  <c r="L5" i="1"/>
  <c r="K6" i="1"/>
  <c r="K10" i="1" s="1"/>
  <c r="J5" i="1"/>
  <c r="J15" i="1" s="1"/>
  <c r="I11" i="1"/>
  <c r="I12" i="1" s="1"/>
  <c r="I13" i="1" s="1"/>
  <c r="I14" i="1" s="1"/>
  <c r="I15" i="1" s="1"/>
  <c r="I16" i="1" s="1"/>
  <c r="I17" i="1" s="1"/>
  <c r="I18" i="1" s="1"/>
  <c r="I19" i="1" s="1"/>
  <c r="I20" i="1" s="1"/>
  <c r="H11" i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L13" i="2" l="1"/>
  <c r="J12" i="2"/>
  <c r="J18" i="2"/>
  <c r="L17" i="2"/>
  <c r="I14" i="2"/>
  <c r="M13" i="2"/>
  <c r="M14" i="1"/>
  <c r="M16" i="1"/>
  <c r="K30" i="1"/>
  <c r="K26" i="1"/>
  <c r="K25" i="1"/>
  <c r="K24" i="1"/>
  <c r="K29" i="1"/>
  <c r="K32" i="1"/>
  <c r="K28" i="1"/>
  <c r="K23" i="1"/>
  <c r="K31" i="1"/>
  <c r="K27" i="1"/>
  <c r="N11" i="1"/>
  <c r="N10" i="1" s="1"/>
  <c r="O10" i="1" s="1"/>
  <c r="N13" i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K13" i="1"/>
  <c r="K20" i="1"/>
  <c r="K19" i="1"/>
  <c r="K15" i="1"/>
  <c r="K17" i="1"/>
  <c r="K12" i="1"/>
  <c r="K21" i="1"/>
  <c r="K16" i="1"/>
  <c r="K11" i="1"/>
  <c r="K22" i="1"/>
  <c r="K18" i="1"/>
  <c r="K14" i="1"/>
  <c r="J14" i="1"/>
  <c r="J16" i="1"/>
  <c r="I21" i="1"/>
  <c r="J11" i="2" l="1"/>
  <c r="L12" i="2"/>
  <c r="M12" i="2" s="1"/>
  <c r="J19" i="2"/>
  <c r="L18" i="2"/>
  <c r="I15" i="2"/>
  <c r="M14" i="2"/>
  <c r="O14" i="1"/>
  <c r="O16" i="1"/>
  <c r="O15" i="1"/>
  <c r="J17" i="1"/>
  <c r="L17" i="1" s="1"/>
  <c r="M17" i="1" s="1"/>
  <c r="O17" i="1" s="1"/>
  <c r="J13" i="1"/>
  <c r="L13" i="1" s="1"/>
  <c r="M13" i="1" s="1"/>
  <c r="O13" i="1" s="1"/>
  <c r="I22" i="1"/>
  <c r="I23" i="1" s="1"/>
  <c r="I24" i="1" s="1"/>
  <c r="I25" i="1" s="1"/>
  <c r="I26" i="1" s="1"/>
  <c r="J20" i="2" l="1"/>
  <c r="L19" i="2"/>
  <c r="I16" i="2"/>
  <c r="M15" i="2"/>
  <c r="J10" i="2"/>
  <c r="L11" i="2"/>
  <c r="M11" i="2" s="1"/>
  <c r="I27" i="1"/>
  <c r="J12" i="1"/>
  <c r="J18" i="1"/>
  <c r="I17" i="2" l="1"/>
  <c r="M16" i="2"/>
  <c r="J21" i="2"/>
  <c r="L20" i="2"/>
  <c r="I28" i="1"/>
  <c r="J19" i="1"/>
  <c r="L18" i="1"/>
  <c r="M18" i="1" s="1"/>
  <c r="O18" i="1" s="1"/>
  <c r="J11" i="1"/>
  <c r="L12" i="1"/>
  <c r="M12" i="1" s="1"/>
  <c r="O12" i="1" s="1"/>
  <c r="J22" i="2" l="1"/>
  <c r="L21" i="2"/>
  <c r="I18" i="2"/>
  <c r="M17" i="2"/>
  <c r="I29" i="1"/>
  <c r="J10" i="1"/>
  <c r="L11" i="1"/>
  <c r="M11" i="1" s="1"/>
  <c r="O11" i="1" s="1"/>
  <c r="J20" i="1"/>
  <c r="L19" i="1"/>
  <c r="M19" i="1" s="1"/>
  <c r="O19" i="1" s="1"/>
  <c r="I19" i="2" l="1"/>
  <c r="M18" i="2"/>
  <c r="J23" i="2"/>
  <c r="L22" i="2"/>
  <c r="I30" i="1"/>
  <c r="J21" i="1"/>
  <c r="L20" i="1"/>
  <c r="M20" i="1" s="1"/>
  <c r="O20" i="1" s="1"/>
  <c r="J24" i="2" l="1"/>
  <c r="L23" i="2"/>
  <c r="I20" i="2"/>
  <c r="M19" i="2"/>
  <c r="I31" i="1"/>
  <c r="J22" i="1"/>
  <c r="L21" i="1"/>
  <c r="M21" i="1" s="1"/>
  <c r="O21" i="1" s="1"/>
  <c r="I21" i="2" l="1"/>
  <c r="M20" i="2"/>
  <c r="J25" i="2"/>
  <c r="L24" i="2"/>
  <c r="I32" i="1"/>
  <c r="J23" i="1"/>
  <c r="L22" i="1"/>
  <c r="M22" i="1" s="1"/>
  <c r="O22" i="1" s="1"/>
  <c r="J26" i="2" l="1"/>
  <c r="L25" i="2"/>
  <c r="I22" i="2"/>
  <c r="M21" i="2"/>
  <c r="J24" i="1"/>
  <c r="L23" i="1"/>
  <c r="M23" i="1" s="1"/>
  <c r="O23" i="1" s="1"/>
  <c r="I23" i="2" l="1"/>
  <c r="M22" i="2"/>
  <c r="J27" i="2"/>
  <c r="L26" i="2"/>
  <c r="L24" i="1"/>
  <c r="M24" i="1" s="1"/>
  <c r="O24" i="1" s="1"/>
  <c r="J25" i="1"/>
  <c r="J28" i="2" l="1"/>
  <c r="L27" i="2"/>
  <c r="I24" i="2"/>
  <c r="M23" i="2"/>
  <c r="Q23" i="2" s="1"/>
  <c r="J26" i="1"/>
  <c r="L25" i="1"/>
  <c r="M25" i="1" s="1"/>
  <c r="O25" i="1" s="1"/>
  <c r="I25" i="2" l="1"/>
  <c r="M24" i="2"/>
  <c r="Q24" i="2" s="1"/>
  <c r="J29" i="2"/>
  <c r="L28" i="2"/>
  <c r="L26" i="1"/>
  <c r="M26" i="1" s="1"/>
  <c r="O26" i="1" s="1"/>
  <c r="J27" i="1"/>
  <c r="J30" i="2" l="1"/>
  <c r="L29" i="2"/>
  <c r="I26" i="2"/>
  <c r="M25" i="2"/>
  <c r="Q25" i="2" s="1"/>
  <c r="L27" i="1"/>
  <c r="M27" i="1" s="1"/>
  <c r="O27" i="1" s="1"/>
  <c r="J28" i="1"/>
  <c r="I27" i="2" l="1"/>
  <c r="M26" i="2"/>
  <c r="Q26" i="2" s="1"/>
  <c r="J31" i="2"/>
  <c r="L30" i="2"/>
  <c r="J29" i="1"/>
  <c r="L28" i="1"/>
  <c r="M28" i="1" s="1"/>
  <c r="O28" i="1" s="1"/>
  <c r="J32" i="2" l="1"/>
  <c r="L32" i="2" s="1"/>
  <c r="L31" i="2"/>
  <c r="I28" i="2"/>
  <c r="M27" i="2"/>
  <c r="Q27" i="2" s="1"/>
  <c r="L29" i="1"/>
  <c r="M29" i="1" s="1"/>
  <c r="O29" i="1" s="1"/>
  <c r="J30" i="1"/>
  <c r="I29" i="2" l="1"/>
  <c r="M28" i="2"/>
  <c r="Q28" i="2" s="1"/>
  <c r="L30" i="1"/>
  <c r="M30" i="1" s="1"/>
  <c r="O30" i="1" s="1"/>
  <c r="J31" i="1"/>
  <c r="I30" i="2" l="1"/>
  <c r="M29" i="2"/>
  <c r="Q29" i="2" s="1"/>
  <c r="L31" i="1"/>
  <c r="M31" i="1" s="1"/>
  <c r="O31" i="1" s="1"/>
  <c r="J32" i="1"/>
  <c r="L32" i="1" s="1"/>
  <c r="M32" i="1" s="1"/>
  <c r="O32" i="1" s="1"/>
  <c r="I31" i="2" l="1"/>
  <c r="M30" i="2"/>
  <c r="Q30" i="2" s="1"/>
  <c r="I32" i="2" l="1"/>
  <c r="M32" i="2" s="1"/>
  <c r="Q32" i="2" s="1"/>
  <c r="M31" i="2"/>
  <c r="Q31" i="2" s="1"/>
</calcChain>
</file>

<file path=xl/sharedStrings.xml><?xml version="1.0" encoding="utf-8"?>
<sst xmlns="http://schemas.openxmlformats.org/spreadsheetml/2006/main" count="39" uniqueCount="23">
  <si>
    <t>Subsidy</t>
  </si>
  <si>
    <t>Year</t>
  </si>
  <si>
    <t>Exchange Rate
(market-imputed)</t>
  </si>
  <si>
    <t>Exchange Rate
(theoretical maximum)</t>
  </si>
  <si>
    <t xml:space="preserve"> = Subsidy *  Exchange Rate (m.i.)
* 6 * 24 * 365 * (1/1e9)</t>
  </si>
  <si>
    <t>Safety Ratio</t>
  </si>
  <si>
    <t>x_2015 = 637,
growth = 1.047</t>
  </si>
  <si>
    <t>x_2017 = $11.22M,
growth = 1.077</t>
  </si>
  <si>
    <t>Security B. / Defense B.</t>
  </si>
  <si>
    <t>from protocol</t>
  </si>
  <si>
    <t>BTC Security Budget
(billions per year)</t>
  </si>
  <si>
    <t>USA Defense Spending
(billions per year)</t>
  </si>
  <si>
    <t>x_2016 = $700, growth = 1.6265;
blended with maximum</t>
  </si>
  <si>
    <t>Security Budget over next 40 yrs, if Fees are Zero</t>
  </si>
  <si>
    <t>"Indifference" Epoch</t>
  </si>
  <si>
    <t>"Healthy" Epoch</t>
  </si>
  <si>
    <t>"Decline" Epoch</t>
  </si>
  <si>
    <t>Block Subsidy
(billions per year)</t>
  </si>
  <si>
    <t>x_2017 = 18.538,
growth = 1.120</t>
  </si>
  <si>
    <t>VISA Tx-Fee Revenues
(billions per year)</t>
  </si>
  <si>
    <t>Total Security Budget
(billions per year)</t>
  </si>
  <si>
    <t>sum ( block_subsidy + VISA_fees )</t>
  </si>
  <si>
    <t>Security Budget over next 40 yrs (assuming VISA-level fee-revenues)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</si>
</sst>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0.000000"/>
    <numFmt numFmtId="165" formatCode="&quot;$&quot;#,##0"/>
    <numFmt numFmtId="166" formatCode="0.0E+00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7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8" fontId="0" fillId="0" borderId="14" xfId="0" applyNumberFormat="1" applyBorder="1" applyAlignment="1">
      <alignment horizontal="center"/>
    </xf>
    <xf numFmtId="8" fontId="0" fillId="0" borderId="15" xfId="0" applyNumberFormat="1" applyBorder="1" applyAlignment="1">
      <alignment horizontal="center"/>
    </xf>
    <xf numFmtId="8" fontId="0" fillId="0" borderId="18" xfId="0" applyNumberFormat="1" applyBorder="1" applyAlignment="1">
      <alignment horizontal="center"/>
    </xf>
    <xf numFmtId="8" fontId="0" fillId="0" borderId="19" xfId="0" applyNumberFormat="1" applyBorder="1" applyAlignment="1">
      <alignment horizontal="center"/>
    </xf>
    <xf numFmtId="167" fontId="0" fillId="0" borderId="4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0" fontId="0" fillId="0" borderId="20" xfId="0" applyBorder="1"/>
    <xf numFmtId="165" fontId="0" fillId="0" borderId="21" xfId="0" applyNumberFormat="1" applyBorder="1" applyAlignment="1">
      <alignment horizontal="center"/>
    </xf>
    <xf numFmtId="8" fontId="0" fillId="0" borderId="22" xfId="0" applyNumberFormat="1" applyBorder="1" applyAlignment="1">
      <alignment horizontal="center"/>
    </xf>
    <xf numFmtId="8" fontId="0" fillId="0" borderId="23" xfId="0" applyNumberFormat="1" applyBorder="1" applyAlignment="1">
      <alignment horizontal="center"/>
    </xf>
    <xf numFmtId="167" fontId="0" fillId="0" borderId="20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6" fontId="0" fillId="0" borderId="7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3" borderId="10" xfId="0" applyNumberForma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5" fontId="0" fillId="3" borderId="2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6" fontId="0" fillId="4" borderId="0" xfId="0" applyNumberFormat="1" applyFill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0" fontId="0" fillId="0" borderId="27" xfId="0" applyBorder="1"/>
    <xf numFmtId="166" fontId="0" fillId="0" borderId="1" xfId="0" applyNumberFormat="1" applyBorder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1" applyAlignment="1">
      <alignment vertical="center" wrapText="1"/>
    </xf>
    <xf numFmtId="8" fontId="0" fillId="0" borderId="2" xfId="0" applyNumberFormat="1" applyBorder="1" applyAlignment="1">
      <alignment horizontal="center"/>
    </xf>
    <xf numFmtId="8" fontId="0" fillId="0" borderId="7" xfId="0" applyNumberFormat="1" applyBorder="1" applyAlignment="1">
      <alignment horizontal="center"/>
    </xf>
    <xf numFmtId="8" fontId="0" fillId="0" borderId="9" xfId="0" applyNumberFormat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3" fontId="0" fillId="0" borderId="0" xfId="0" applyNumberFormat="1"/>
    <xf numFmtId="0" fontId="0" fillId="5" borderId="6" xfId="0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8" fontId="0" fillId="0" borderId="21" xfId="0" applyNumberFormat="1" applyBorder="1" applyAlignment="1">
      <alignment horizontal="center"/>
    </xf>
    <xf numFmtId="8" fontId="0" fillId="0" borderId="8" xfId="0" applyNumberFormat="1" applyBorder="1" applyAlignment="1">
      <alignment horizontal="center"/>
    </xf>
    <xf numFmtId="8" fontId="0" fillId="0" borderId="10" xfId="0" applyNumberFormat="1" applyBorder="1" applyAlignment="1">
      <alignment horizontal="center"/>
    </xf>
    <xf numFmtId="0" fontId="0" fillId="4" borderId="0" xfId="0" applyFill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4" borderId="28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0D81-0B55-402C-9025-1D05AEF12C4E}">
  <dimension ref="E3:R84"/>
  <sheetViews>
    <sheetView topLeftCell="F7" zoomScale="145" zoomScaleNormal="145" workbookViewId="0">
      <selection activeCell="R35" sqref="R35"/>
    </sheetView>
  </sheetViews>
  <sheetFormatPr defaultRowHeight="15" x14ac:dyDescent="0.25"/>
  <cols>
    <col min="10" max="10" width="25.5703125" customWidth="1"/>
    <col min="11" max="11" width="26" hidden="1" customWidth="1"/>
    <col min="12" max="12" width="27.140625" customWidth="1"/>
    <col min="13" max="13" width="25.140625" customWidth="1"/>
    <col min="14" max="14" width="21" customWidth="1"/>
    <col min="15" max="15" width="10" customWidth="1"/>
    <col min="16" max="16" width="13.7109375" customWidth="1"/>
  </cols>
  <sheetData>
    <row r="3" spans="5:18" x14ac:dyDescent="0.25">
      <c r="I3" s="1"/>
      <c r="J3" s="3">
        <v>5.85</v>
      </c>
      <c r="K3" s="1"/>
      <c r="L3" s="2">
        <v>100</v>
      </c>
      <c r="M3" s="1"/>
      <c r="N3">
        <v>266</v>
      </c>
    </row>
    <row r="4" spans="5:18" ht="12.75" customHeight="1" x14ac:dyDescent="0.25">
      <c r="I4" s="1"/>
      <c r="J4" s="3">
        <v>25.94</v>
      </c>
      <c r="K4" s="2">
        <v>100</v>
      </c>
      <c r="L4" s="2">
        <v>700</v>
      </c>
      <c r="M4" s="1"/>
      <c r="N4">
        <v>637</v>
      </c>
      <c r="P4">
        <v>1.0470343664605151</v>
      </c>
    </row>
    <row r="5" spans="5:18" x14ac:dyDescent="0.25">
      <c r="E5" s="47"/>
      <c r="F5" s="47"/>
      <c r="G5" s="47"/>
      <c r="H5" s="47"/>
      <c r="I5" s="44"/>
      <c r="J5" s="48">
        <f>(J4/J3)^(1/20)</f>
        <v>1.0773100350576887</v>
      </c>
      <c r="K5" s="46">
        <v>700</v>
      </c>
      <c r="L5" s="48">
        <f>(L4/L3)^(1/4)</f>
        <v>1.6265765616977856</v>
      </c>
      <c r="M5" s="44"/>
      <c r="N5" s="47">
        <f>(N4/N3)^(1/19)</f>
        <v>1.0470343664605151</v>
      </c>
      <c r="O5" s="47"/>
      <c r="P5" s="47"/>
    </row>
    <row r="6" spans="5:18" ht="35.25" customHeight="1" thickBot="1" x14ac:dyDescent="0.3">
      <c r="E6" s="47"/>
      <c r="F6" s="47"/>
      <c r="G6" s="47"/>
      <c r="H6" s="47"/>
      <c r="I6" s="44"/>
      <c r="J6" s="47"/>
      <c r="K6" s="48">
        <f>(K5/K4)^(1/4)</f>
        <v>1.6265765616977856</v>
      </c>
      <c r="L6" s="47"/>
      <c r="M6" s="44"/>
      <c r="N6" s="47"/>
      <c r="O6" s="47"/>
      <c r="P6" s="47"/>
      <c r="Q6" s="47"/>
      <c r="R6" s="47"/>
    </row>
    <row r="7" spans="5:18" ht="51.75" customHeight="1" thickBot="1" x14ac:dyDescent="0.3">
      <c r="E7" s="47"/>
      <c r="F7" s="47"/>
      <c r="G7" s="47"/>
      <c r="H7" s="69" t="s">
        <v>13</v>
      </c>
      <c r="I7" s="70"/>
      <c r="J7" s="70"/>
      <c r="K7" s="70"/>
      <c r="L7" s="70"/>
      <c r="M7" s="70"/>
      <c r="N7" s="70"/>
      <c r="O7" s="71"/>
      <c r="P7" s="47"/>
      <c r="Q7" s="47"/>
      <c r="R7" s="47"/>
    </row>
    <row r="8" spans="5:18" ht="35.25" customHeight="1" x14ac:dyDescent="0.25">
      <c r="E8" s="47"/>
      <c r="F8" s="47"/>
      <c r="G8" s="47"/>
      <c r="H8" s="31" t="s">
        <v>1</v>
      </c>
      <c r="I8" s="27" t="s">
        <v>0</v>
      </c>
      <c r="J8" s="28" t="s">
        <v>3</v>
      </c>
      <c r="K8" s="28" t="s">
        <v>2</v>
      </c>
      <c r="L8" s="29" t="s">
        <v>2</v>
      </c>
      <c r="M8" s="27" t="s">
        <v>10</v>
      </c>
      <c r="N8" s="29" t="s">
        <v>11</v>
      </c>
      <c r="O8" s="30" t="s">
        <v>5</v>
      </c>
      <c r="P8" s="47"/>
      <c r="Q8" s="47"/>
      <c r="R8" s="47"/>
    </row>
    <row r="9" spans="5:18" ht="25.5" customHeight="1" thickBot="1" x14ac:dyDescent="0.3">
      <c r="E9" s="47"/>
      <c r="F9" s="47"/>
      <c r="G9" s="47"/>
      <c r="H9" s="7"/>
      <c r="I9" s="25" t="s">
        <v>9</v>
      </c>
      <c r="J9" s="22" t="s">
        <v>7</v>
      </c>
      <c r="K9" s="23"/>
      <c r="L9" s="24" t="s">
        <v>12</v>
      </c>
      <c r="M9" s="25" t="s">
        <v>4</v>
      </c>
      <c r="N9" s="24" t="s">
        <v>6</v>
      </c>
      <c r="O9" s="26" t="s">
        <v>8</v>
      </c>
      <c r="P9" s="47"/>
      <c r="Q9" s="47"/>
      <c r="R9" s="47"/>
    </row>
    <row r="10" spans="5:18" x14ac:dyDescent="0.25">
      <c r="E10" s="47"/>
      <c r="F10" s="47"/>
      <c r="G10" s="47"/>
      <c r="H10" s="17">
        <v>2008</v>
      </c>
      <c r="I10" s="4">
        <v>50</v>
      </c>
      <c r="J10" s="37">
        <f>J11*((1/$J$5)^4)</f>
        <v>2725959.8601033771</v>
      </c>
      <c r="K10" s="5">
        <f t="shared" ref="K10:K22" si="0">$K$5*($K$6^((ROW(I10)-ROW($I$12))*4))</f>
        <v>14.285714285714294</v>
      </c>
      <c r="L10" s="18">
        <v>0.01</v>
      </c>
      <c r="M10" s="19">
        <f>I10*L10*6*24*365 *(1/1000000000)</f>
        <v>2.6280000000000002E-5</v>
      </c>
      <c r="N10" s="20">
        <f>N11*((1/$N$5)^4)</f>
        <v>461.75634949087095</v>
      </c>
      <c r="O10" s="21">
        <f>M10/N10</f>
        <v>5.6913131847512507E-8</v>
      </c>
      <c r="P10" s="72" t="s">
        <v>14</v>
      </c>
      <c r="Q10" s="47"/>
      <c r="R10" s="47"/>
    </row>
    <row r="11" spans="5:18" x14ac:dyDescent="0.25">
      <c r="E11" s="47"/>
      <c r="F11" s="47"/>
      <c r="G11" s="47"/>
      <c r="H11" s="6">
        <f t="shared" ref="H11:H16" si="1">H10+4</f>
        <v>2012</v>
      </c>
      <c r="I11" s="8">
        <f t="shared" ref="I11:I16" si="2">I10/2</f>
        <v>25</v>
      </c>
      <c r="J11" s="38">
        <f>J12*((1/$J$5)^4)</f>
        <v>3671827.5636347919</v>
      </c>
      <c r="K11" s="9">
        <f t="shared" si="0"/>
        <v>100.00000000000003</v>
      </c>
      <c r="L11" s="10">
        <f t="shared" ref="L11:L22" si="3">MIN(J11:K11)</f>
        <v>100.00000000000003</v>
      </c>
      <c r="M11" s="11">
        <f t="shared" ref="M11:M32" si="4">I11*L11*6*24*365 *(1/1000000000)</f>
        <v>0.13140000000000004</v>
      </c>
      <c r="N11" s="13">
        <f>N12*((1/$N$5)^4)</f>
        <v>554.95353542649264</v>
      </c>
      <c r="O11" s="15">
        <f t="shared" ref="O11:O32" si="5">M11/N11</f>
        <v>2.367765796807053E-4</v>
      </c>
      <c r="P11" s="72"/>
      <c r="Q11" s="47"/>
      <c r="R11" s="47"/>
    </row>
    <row r="12" spans="5:18" x14ac:dyDescent="0.25">
      <c r="E12" s="47"/>
      <c r="F12" s="47"/>
      <c r="G12" s="47"/>
      <c r="H12" s="6">
        <f t="shared" si="1"/>
        <v>2016</v>
      </c>
      <c r="I12" s="8">
        <f t="shared" si="2"/>
        <v>12.5</v>
      </c>
      <c r="J12" s="38">
        <f>J13*((1/$J$5)^4)</f>
        <v>4945897.3532196172</v>
      </c>
      <c r="K12" s="9">
        <f t="shared" si="0"/>
        <v>700</v>
      </c>
      <c r="L12" s="10">
        <f t="shared" si="3"/>
        <v>700</v>
      </c>
      <c r="M12" s="11">
        <f t="shared" si="4"/>
        <v>0.45990000000000003</v>
      </c>
      <c r="N12" s="13">
        <f>637*N5</f>
        <v>666.96089143534812</v>
      </c>
      <c r="O12" s="15">
        <f t="shared" si="5"/>
        <v>6.8954567787364856E-4</v>
      </c>
      <c r="P12" s="72"/>
      <c r="Q12" s="47"/>
      <c r="R12" s="47"/>
    </row>
    <row r="13" spans="5:18" x14ac:dyDescent="0.25">
      <c r="E13" s="47"/>
      <c r="F13" s="47"/>
      <c r="G13" s="47"/>
      <c r="H13" s="6">
        <f t="shared" si="1"/>
        <v>2020</v>
      </c>
      <c r="I13" s="8">
        <f t="shared" si="2"/>
        <v>6.25</v>
      </c>
      <c r="J13" s="38">
        <f>J14*((1/$J$5)^4)</f>
        <v>6662050.4924718319</v>
      </c>
      <c r="K13" s="9">
        <f t="shared" si="0"/>
        <v>4899.9999999999991</v>
      </c>
      <c r="L13" s="10">
        <f>MIN(J13:K13)</f>
        <v>4899.9999999999991</v>
      </c>
      <c r="M13" s="11">
        <f t="shared" si="4"/>
        <v>1.6096499999999994</v>
      </c>
      <c r="N13" s="13">
        <f>N12*(($N$5)^4)</f>
        <v>801.57491088396841</v>
      </c>
      <c r="O13" s="15">
        <f t="shared" si="5"/>
        <v>2.0081092585905592E-3</v>
      </c>
      <c r="P13" s="72"/>
      <c r="Q13" s="47"/>
      <c r="R13" s="47"/>
    </row>
    <row r="14" spans="5:18" x14ac:dyDescent="0.25">
      <c r="E14" s="47"/>
      <c r="F14" s="47"/>
      <c r="G14" s="47"/>
      <c r="H14" s="6">
        <f t="shared" si="1"/>
        <v>2024</v>
      </c>
      <c r="I14" s="8">
        <f t="shared" si="2"/>
        <v>3.125</v>
      </c>
      <c r="J14" s="38">
        <f>J15*((1/$J$5)^4)</f>
        <v>8973683.357045887</v>
      </c>
      <c r="K14" s="9">
        <f t="shared" si="0"/>
        <v>34299.999999999978</v>
      </c>
      <c r="L14" s="10">
        <v>75000</v>
      </c>
      <c r="M14" s="11">
        <f t="shared" si="4"/>
        <v>12.318750000000001</v>
      </c>
      <c r="N14" s="13">
        <f t="shared" ref="N14:N32" si="6">N13*(($N$5)^4)</f>
        <v>963.35834081048938</v>
      </c>
      <c r="O14" s="15">
        <f t="shared" si="5"/>
        <v>1.2787297808244471E-2</v>
      </c>
      <c r="P14" s="73"/>
      <c r="Q14" s="47"/>
      <c r="R14" s="47"/>
    </row>
    <row r="15" spans="5:18" x14ac:dyDescent="0.25">
      <c r="E15" s="47"/>
      <c r="F15" s="47"/>
      <c r="G15" s="47"/>
      <c r="H15" s="6">
        <f t="shared" si="1"/>
        <v>2028</v>
      </c>
      <c r="I15" s="8">
        <f t="shared" si="2"/>
        <v>1.5625</v>
      </c>
      <c r="J15" s="38">
        <f>(11220000)*$J$5</f>
        <v>12087418.593347268</v>
      </c>
      <c r="K15" s="9">
        <f t="shared" si="0"/>
        <v>240099.9999999998</v>
      </c>
      <c r="L15" s="10">
        <v>800000</v>
      </c>
      <c r="M15" s="11">
        <f t="shared" si="4"/>
        <v>65.7</v>
      </c>
      <c r="N15" s="13">
        <f t="shared" si="6"/>
        <v>1157.794836399863</v>
      </c>
      <c r="O15" s="15">
        <f t="shared" si="5"/>
        <v>5.6745804985875281E-2</v>
      </c>
      <c r="P15" s="74" t="s">
        <v>15</v>
      </c>
      <c r="Q15" s="47"/>
      <c r="R15" s="47"/>
    </row>
    <row r="16" spans="5:18" x14ac:dyDescent="0.25">
      <c r="E16" s="47"/>
      <c r="F16" s="47"/>
      <c r="G16" s="47"/>
      <c r="H16" s="6">
        <f t="shared" si="1"/>
        <v>2032</v>
      </c>
      <c r="I16" s="8">
        <f t="shared" si="2"/>
        <v>0.78125</v>
      </c>
      <c r="J16" s="38">
        <f t="shared" ref="J16:J32" si="7">J15*(($J$5)^4)</f>
        <v>16281573.846271178</v>
      </c>
      <c r="K16" s="9">
        <f t="shared" si="0"/>
        <v>1680699.9999999981</v>
      </c>
      <c r="L16" s="10">
        <v>15000000</v>
      </c>
      <c r="M16" s="11">
        <f t="shared" si="4"/>
        <v>615.9375</v>
      </c>
      <c r="N16" s="13">
        <f t="shared" si="6"/>
        <v>1391.474829673878</v>
      </c>
      <c r="O16" s="15">
        <f t="shared" si="5"/>
        <v>0.44265083842325637</v>
      </c>
      <c r="P16" s="72"/>
      <c r="Q16" s="47"/>
      <c r="R16" s="47"/>
    </row>
    <row r="17" spans="5:18" x14ac:dyDescent="0.25">
      <c r="E17" s="47"/>
      <c r="F17" s="47"/>
      <c r="G17" s="47"/>
      <c r="H17" s="6">
        <f t="shared" ref="H17:H22" si="8">H16+4</f>
        <v>2036</v>
      </c>
      <c r="I17" s="32">
        <f t="shared" ref="I17:I22" si="9">I16/2</f>
        <v>0.390625</v>
      </c>
      <c r="J17" s="38">
        <f t="shared" si="7"/>
        <v>21931038.86196867</v>
      </c>
      <c r="K17" s="9">
        <f t="shared" si="0"/>
        <v>11764899.999999985</v>
      </c>
      <c r="L17" s="40">
        <f>J17</f>
        <v>21931038.86196867</v>
      </c>
      <c r="M17" s="11">
        <f t="shared" si="4"/>
        <v>450.27164163479432</v>
      </c>
      <c r="N17" s="13">
        <f t="shared" si="6"/>
        <v>1672.3189124219323</v>
      </c>
      <c r="O17" s="15">
        <f t="shared" si="5"/>
        <v>0.26924986513648247</v>
      </c>
      <c r="P17" s="73"/>
      <c r="Q17" s="47"/>
      <c r="R17" s="47"/>
    </row>
    <row r="18" spans="5:18" x14ac:dyDescent="0.25">
      <c r="E18" s="47"/>
      <c r="F18" s="47"/>
      <c r="G18" s="47"/>
      <c r="H18" s="6">
        <f t="shared" si="8"/>
        <v>2040</v>
      </c>
      <c r="I18" s="32">
        <f t="shared" si="9"/>
        <v>0.1953125</v>
      </c>
      <c r="J18" s="38">
        <f t="shared" si="7"/>
        <v>29540784.576875068</v>
      </c>
      <c r="K18" s="34">
        <f t="shared" si="0"/>
        <v>82354299.999999851</v>
      </c>
      <c r="L18" s="40">
        <f t="shared" si="3"/>
        <v>29540784.576875068</v>
      </c>
      <c r="M18" s="11">
        <f t="shared" si="4"/>
        <v>303.25461667198311</v>
      </c>
      <c r="N18" s="13">
        <f t="shared" si="6"/>
        <v>2009.8463049450413</v>
      </c>
      <c r="O18" s="15">
        <f t="shared" si="5"/>
        <v>0.15088448103014301</v>
      </c>
      <c r="P18" s="74" t="s">
        <v>16</v>
      </c>
      <c r="Q18" s="47"/>
      <c r="R18" s="47"/>
    </row>
    <row r="19" spans="5:18" x14ac:dyDescent="0.25">
      <c r="E19" s="47"/>
      <c r="F19" s="47"/>
      <c r="G19" s="47"/>
      <c r="H19" s="6">
        <f t="shared" si="8"/>
        <v>2044</v>
      </c>
      <c r="I19" s="32">
        <f t="shared" si="9"/>
        <v>9.765625E-2</v>
      </c>
      <c r="J19" s="38">
        <f t="shared" si="7"/>
        <v>39790999.364405148</v>
      </c>
      <c r="K19" s="34">
        <f t="shared" si="0"/>
        <v>576480099.99999881</v>
      </c>
      <c r="L19" s="40">
        <f t="shared" si="3"/>
        <v>39790999.364405148</v>
      </c>
      <c r="M19" s="11">
        <f t="shared" si="4"/>
        <v>204.2397389251108</v>
      </c>
      <c r="N19" s="13">
        <f t="shared" si="6"/>
        <v>2415.4975103708325</v>
      </c>
      <c r="O19" s="15">
        <f t="shared" si="5"/>
        <v>8.4553901648921778E-2</v>
      </c>
      <c r="P19" s="72"/>
      <c r="Q19" s="47"/>
      <c r="R19" s="47"/>
    </row>
    <row r="20" spans="5:18" x14ac:dyDescent="0.25">
      <c r="E20" s="47"/>
      <c r="F20" s="47"/>
      <c r="G20" s="47"/>
      <c r="H20" s="6">
        <f t="shared" si="8"/>
        <v>2048</v>
      </c>
      <c r="I20" s="32">
        <f t="shared" si="9"/>
        <v>4.8828125E-2</v>
      </c>
      <c r="J20" s="38">
        <f t="shared" si="7"/>
        <v>53597886.890842371</v>
      </c>
      <c r="K20" s="34">
        <f t="shared" si="0"/>
        <v>4035360699.9999909</v>
      </c>
      <c r="L20" s="40">
        <f t="shared" si="3"/>
        <v>53597886.890842371</v>
      </c>
      <c r="M20" s="11">
        <f t="shared" si="4"/>
        <v>137.55395190345092</v>
      </c>
      <c r="N20" s="13">
        <f t="shared" si="6"/>
        <v>2903.0220909191544</v>
      </c>
      <c r="O20" s="15">
        <f t="shared" si="5"/>
        <v>4.7383019348605303E-2</v>
      </c>
      <c r="P20" s="72"/>
      <c r="Q20" s="47"/>
      <c r="R20" s="47"/>
    </row>
    <row r="21" spans="5:18" x14ac:dyDescent="0.25">
      <c r="E21" s="47"/>
      <c r="F21" s="47"/>
      <c r="G21" s="47"/>
      <c r="H21" s="6">
        <f t="shared" si="8"/>
        <v>2052</v>
      </c>
      <c r="I21" s="32">
        <f t="shared" si="9"/>
        <v>2.44140625E-2</v>
      </c>
      <c r="J21" s="38">
        <f t="shared" si="7"/>
        <v>72195559.926884443</v>
      </c>
      <c r="K21" s="34">
        <f t="shared" si="0"/>
        <v>28247524899.999928</v>
      </c>
      <c r="L21" s="40">
        <f t="shared" si="3"/>
        <v>72195559.926884443</v>
      </c>
      <c r="M21" s="11">
        <f t="shared" si="4"/>
        <v>92.641568109302881</v>
      </c>
      <c r="N21" s="13">
        <f t="shared" si="6"/>
        <v>3488.9447098087903</v>
      </c>
      <c r="O21" s="15">
        <f t="shared" si="5"/>
        <v>2.6552890863776414E-2</v>
      </c>
      <c r="P21" s="72"/>
      <c r="Q21" s="47"/>
      <c r="R21" s="47"/>
    </row>
    <row r="22" spans="5:18" ht="15.75" thickBot="1" x14ac:dyDescent="0.3">
      <c r="E22" s="47"/>
      <c r="F22" s="47"/>
      <c r="G22" s="47"/>
      <c r="H22" s="7">
        <f t="shared" si="8"/>
        <v>2056</v>
      </c>
      <c r="I22" s="33">
        <f t="shared" si="9"/>
        <v>1.220703125E-2</v>
      </c>
      <c r="J22" s="39">
        <f t="shared" si="7"/>
        <v>97246350.099054158</v>
      </c>
      <c r="K22" s="35">
        <f t="shared" si="0"/>
        <v>197732674299.99945</v>
      </c>
      <c r="L22" s="41">
        <f t="shared" si="3"/>
        <v>97246350.099054158</v>
      </c>
      <c r="M22" s="12">
        <f t="shared" si="4"/>
        <v>62.393410170975187</v>
      </c>
      <c r="N22" s="14">
        <f t="shared" si="6"/>
        <v>4193.1252353124928</v>
      </c>
      <c r="O22" s="16">
        <f t="shared" si="5"/>
        <v>1.4879930044904875E-2</v>
      </c>
      <c r="P22" s="72"/>
      <c r="Q22" s="47"/>
      <c r="R22" s="47"/>
    </row>
    <row r="23" spans="5:18" hidden="1" x14ac:dyDescent="0.25">
      <c r="E23" s="47"/>
      <c r="F23" s="47"/>
      <c r="G23" s="47"/>
      <c r="H23" s="17">
        <f>H22+4</f>
        <v>2060</v>
      </c>
      <c r="I23" s="42">
        <f>I22/2</f>
        <v>6.103515625E-3</v>
      </c>
      <c r="J23" s="37">
        <f t="shared" si="7"/>
        <v>130989393.49130575</v>
      </c>
      <c r="K23" s="36">
        <f>$K$5*($K$6^((ROW(I23)-ROW($I$12))*4))</f>
        <v>1384128720099.9956</v>
      </c>
      <c r="L23" s="43">
        <f>MIN(J23:K23)</f>
        <v>130989393.49130575</v>
      </c>
      <c r="M23" s="19">
        <f t="shared" si="4"/>
        <v>42.021499767474552</v>
      </c>
      <c r="N23" s="20">
        <f t="shared" si="6"/>
        <v>5039.4318917074606</v>
      </c>
      <c r="O23" s="21">
        <f t="shared" si="5"/>
        <v>8.338539079498667E-3</v>
      </c>
      <c r="P23" s="47"/>
      <c r="Q23" s="47"/>
      <c r="R23" s="47"/>
    </row>
    <row r="24" spans="5:18" hidden="1" x14ac:dyDescent="0.25">
      <c r="E24" s="47"/>
      <c r="F24" s="47"/>
      <c r="G24" s="47"/>
      <c r="H24" s="6">
        <f>H23+4</f>
        <v>2064</v>
      </c>
      <c r="I24" s="32">
        <f>I23/2</f>
        <v>3.0517578125E-3</v>
      </c>
      <c r="J24" s="38">
        <f t="shared" si="7"/>
        <v>176440773.25002882</v>
      </c>
      <c r="K24" s="34">
        <f>$K$5*($K$6^((ROW(I24)-ROW($I$12))*4))</f>
        <v>9688901040699.9668</v>
      </c>
      <c r="L24" s="40">
        <f>MIN(J24:K24)</f>
        <v>176440773.25002882</v>
      </c>
      <c r="M24" s="11">
        <f t="shared" si="4"/>
        <v>28.301168951481667</v>
      </c>
      <c r="N24" s="13">
        <f t="shared" si="6"/>
        <v>6056.5502735969685</v>
      </c>
      <c r="O24" s="15">
        <f t="shared" si="5"/>
        <v>4.6728199507991008E-3</v>
      </c>
      <c r="P24" s="47"/>
      <c r="Q24" s="47"/>
      <c r="R24" s="47"/>
    </row>
    <row r="25" spans="5:18" hidden="1" x14ac:dyDescent="0.25">
      <c r="E25" s="47"/>
      <c r="F25" s="47"/>
      <c r="G25" s="47"/>
      <c r="H25" s="6">
        <f t="shared" ref="H25:H32" si="10">H24+4</f>
        <v>2068</v>
      </c>
      <c r="I25" s="32">
        <f t="shared" ref="I25:I32" si="11">I24/2</f>
        <v>1.52587890625E-3</v>
      </c>
      <c r="J25" s="38">
        <f t="shared" si="7"/>
        <v>237663108.70913672</v>
      </c>
      <c r="K25" s="34">
        <f t="shared" ref="K25:K32" si="12">$K$5*($K$6^((ROW(I25)-ROW($I$12))*4))</f>
        <v>67822307284899.758</v>
      </c>
      <c r="L25" s="40">
        <f t="shared" ref="L25:L32" si="13">MIN(J25:K25)</f>
        <v>237663108.70913672</v>
      </c>
      <c r="M25" s="11">
        <f t="shared" si="4"/>
        <v>19.060627737048687</v>
      </c>
      <c r="N25" s="13">
        <f t="shared" si="6"/>
        <v>7278.9556451727312</v>
      </c>
      <c r="O25" s="15">
        <f t="shared" si="5"/>
        <v>2.6185937469875012E-3</v>
      </c>
      <c r="P25" s="47"/>
      <c r="Q25" s="47"/>
      <c r="R25" s="47"/>
    </row>
    <row r="26" spans="5:18" hidden="1" x14ac:dyDescent="0.25">
      <c r="E26" s="47"/>
      <c r="F26" s="47"/>
      <c r="G26" s="47"/>
      <c r="H26" s="6">
        <f t="shared" si="10"/>
        <v>2072</v>
      </c>
      <c r="I26" s="32">
        <f t="shared" si="11"/>
        <v>7.62939453125E-4</v>
      </c>
      <c r="J26" s="38">
        <f t="shared" si="7"/>
        <v>320128687.94929588</v>
      </c>
      <c r="K26" s="34">
        <f t="shared" si="12"/>
        <v>474756150994298.13</v>
      </c>
      <c r="L26" s="40">
        <f t="shared" si="13"/>
        <v>320128687.94929588</v>
      </c>
      <c r="M26" s="11">
        <f t="shared" si="4"/>
        <v>12.837191649333947</v>
      </c>
      <c r="N26" s="13">
        <f t="shared" si="6"/>
        <v>8748.0814805365098</v>
      </c>
      <c r="O26" s="15">
        <f t="shared" si="5"/>
        <v>1.4674293647007339E-3</v>
      </c>
      <c r="P26" s="47"/>
      <c r="Q26" s="47"/>
      <c r="R26" s="47"/>
    </row>
    <row r="27" spans="5:18" hidden="1" x14ac:dyDescent="0.25">
      <c r="E27" s="47"/>
      <c r="F27" s="47"/>
      <c r="G27" s="47"/>
      <c r="H27" s="6">
        <f t="shared" si="10"/>
        <v>2076</v>
      </c>
      <c r="I27" s="32">
        <f t="shared" si="11"/>
        <v>3.814697265625E-4</v>
      </c>
      <c r="J27" s="38">
        <f t="shared" si="7"/>
        <v>431208601.97768599</v>
      </c>
      <c r="K27" s="34">
        <f t="shared" si="12"/>
        <v>3323293056960085.5</v>
      </c>
      <c r="L27" s="40">
        <f t="shared" si="13"/>
        <v>431208601.97768599</v>
      </c>
      <c r="M27" s="11">
        <f t="shared" si="4"/>
        <v>8.6457535247601225</v>
      </c>
      <c r="N27" s="13">
        <f t="shared" si="6"/>
        <v>10513.723852797266</v>
      </c>
      <c r="O27" s="15">
        <f t="shared" si="5"/>
        <v>8.2233028428455881E-4</v>
      </c>
      <c r="P27" s="47"/>
      <c r="Q27" s="47"/>
      <c r="R27" s="47"/>
    </row>
    <row r="28" spans="5:18" hidden="1" x14ac:dyDescent="0.25">
      <c r="E28" s="47"/>
      <c r="F28" s="47"/>
      <c r="G28" s="47"/>
      <c r="H28" s="6">
        <f t="shared" si="10"/>
        <v>2080</v>
      </c>
      <c r="I28" s="32">
        <f t="shared" si="11"/>
        <v>1.9073486328125E-4</v>
      </c>
      <c r="J28" s="38">
        <f t="shared" si="7"/>
        <v>580831601.22469544</v>
      </c>
      <c r="K28" s="34">
        <f t="shared" si="12"/>
        <v>2.3263051398720596E+16</v>
      </c>
      <c r="L28" s="40">
        <f t="shared" si="13"/>
        <v>580831601.22469544</v>
      </c>
      <c r="M28" s="11">
        <f t="shared" si="4"/>
        <v>5.8228509827365862</v>
      </c>
      <c r="N28" s="13">
        <f t="shared" si="6"/>
        <v>12635.72927376289</v>
      </c>
      <c r="O28" s="15">
        <f t="shared" si="5"/>
        <v>4.6082429091190517E-4</v>
      </c>
      <c r="P28" s="47"/>
      <c r="Q28" s="47"/>
      <c r="R28" s="47"/>
    </row>
    <row r="29" spans="5:18" hidden="1" x14ac:dyDescent="0.25">
      <c r="E29" s="47"/>
      <c r="F29" s="47"/>
      <c r="G29" s="47"/>
      <c r="H29" s="6">
        <f t="shared" si="10"/>
        <v>2084</v>
      </c>
      <c r="I29" s="32">
        <f t="shared" si="11"/>
        <v>9.5367431640625E-5</v>
      </c>
      <c r="J29" s="38">
        <f t="shared" si="7"/>
        <v>782371565.48816133</v>
      </c>
      <c r="K29" s="34">
        <f t="shared" si="12"/>
        <v>1.6284135979104413E+17</v>
      </c>
      <c r="L29" s="40">
        <f t="shared" si="13"/>
        <v>782371565.48816133</v>
      </c>
      <c r="M29" s="11">
        <f t="shared" si="4"/>
        <v>3.9216470224435578</v>
      </c>
      <c r="N29" s="13">
        <f t="shared" si="6"/>
        <v>15186.023193613661</v>
      </c>
      <c r="O29" s="15">
        <f t="shared" si="5"/>
        <v>2.5824055267430185E-4</v>
      </c>
      <c r="P29" s="47"/>
      <c r="Q29" s="47"/>
      <c r="R29" s="47"/>
    </row>
    <row r="30" spans="5:18" hidden="1" x14ac:dyDescent="0.25">
      <c r="E30" s="47"/>
      <c r="F30" s="47"/>
      <c r="G30" s="47"/>
      <c r="H30" s="6">
        <f t="shared" si="10"/>
        <v>2088</v>
      </c>
      <c r="I30" s="32">
        <f t="shared" si="11"/>
        <v>4.76837158203125E-5</v>
      </c>
      <c r="J30" s="38">
        <f t="shared" si="7"/>
        <v>1053842912.8059832</v>
      </c>
      <c r="K30" s="34">
        <f t="shared" si="12"/>
        <v>1.1398895185373085E+18</v>
      </c>
      <c r="L30" s="40">
        <f t="shared" si="13"/>
        <v>1053842912.8059832</v>
      </c>
      <c r="M30" s="11">
        <f t="shared" si="4"/>
        <v>2.6412002323666797</v>
      </c>
      <c r="N30" s="13">
        <f t="shared" si="6"/>
        <v>18251.047916626925</v>
      </c>
      <c r="O30" s="15">
        <f t="shared" si="5"/>
        <v>1.4471499085597788E-4</v>
      </c>
      <c r="P30" s="47"/>
      <c r="Q30" s="47"/>
      <c r="R30" s="47"/>
    </row>
    <row r="31" spans="5:18" hidden="1" x14ac:dyDescent="0.25">
      <c r="E31" s="47"/>
      <c r="F31" s="47"/>
      <c r="G31" s="47"/>
      <c r="H31" s="6">
        <f t="shared" si="10"/>
        <v>2092</v>
      </c>
      <c r="I31" s="32">
        <f t="shared" si="11"/>
        <v>2.384185791015625E-5</v>
      </c>
      <c r="J31" s="38">
        <f t="shared" si="7"/>
        <v>1419510797.5050817</v>
      </c>
      <c r="K31" s="34">
        <f t="shared" si="12"/>
        <v>7.9792266297611571E+18</v>
      </c>
      <c r="L31" s="40">
        <f t="shared" si="13"/>
        <v>1419510797.5050817</v>
      </c>
      <c r="M31" s="11">
        <f t="shared" si="4"/>
        <v>1.7788288001267223</v>
      </c>
      <c r="N31" s="13">
        <f t="shared" si="6"/>
        <v>21934.692566194317</v>
      </c>
      <c r="O31" s="15">
        <f t="shared" si="5"/>
        <v>8.1096591381829897E-5</v>
      </c>
      <c r="P31" s="47"/>
      <c r="Q31" s="47"/>
      <c r="R31" s="47"/>
    </row>
    <row r="32" spans="5:18" ht="15.75" hidden="1" thickBot="1" x14ac:dyDescent="0.3">
      <c r="E32" s="47"/>
      <c r="F32" s="47"/>
      <c r="G32" s="47"/>
      <c r="H32" s="49">
        <f t="shared" si="10"/>
        <v>2096</v>
      </c>
      <c r="I32" s="50">
        <f t="shared" si="11"/>
        <v>1.1920928955078125E-5</v>
      </c>
      <c r="J32" s="39">
        <f t="shared" si="7"/>
        <v>1912060023.1284041</v>
      </c>
      <c r="K32" s="35">
        <f t="shared" si="12"/>
        <v>5.5854586408328086E+19</v>
      </c>
      <c r="L32" s="41">
        <f t="shared" si="13"/>
        <v>1912060023.1284041</v>
      </c>
      <c r="M32" s="12">
        <f t="shared" si="4"/>
        <v>1.1980280258134475</v>
      </c>
      <c r="N32" s="14">
        <f t="shared" si="6"/>
        <v>26361.814410401294</v>
      </c>
      <c r="O32" s="16">
        <f t="shared" si="5"/>
        <v>4.5445583037742451E-5</v>
      </c>
      <c r="P32" s="47"/>
      <c r="Q32" s="47"/>
      <c r="R32" s="47"/>
    </row>
    <row r="33" spans="5:18" x14ac:dyDescent="0.25">
      <c r="E33" s="47"/>
      <c r="F33" s="47"/>
      <c r="G33" s="47"/>
      <c r="H33" s="47"/>
      <c r="I33" s="44"/>
      <c r="J33" s="45"/>
      <c r="K33" s="45"/>
      <c r="L33" s="45"/>
      <c r="M33" s="46"/>
      <c r="N33" s="47"/>
      <c r="O33" s="47"/>
      <c r="P33" s="47"/>
      <c r="Q33" s="47"/>
      <c r="R33" s="47"/>
    </row>
    <row r="34" spans="5:18" x14ac:dyDescent="0.25">
      <c r="E34" s="47"/>
      <c r="F34" s="47"/>
      <c r="G34" s="47"/>
      <c r="H34" s="47"/>
      <c r="I34" s="44"/>
      <c r="J34" s="45"/>
      <c r="K34" s="45"/>
      <c r="L34" s="45"/>
      <c r="M34" s="46"/>
      <c r="N34" s="47"/>
      <c r="O34" s="47"/>
      <c r="P34" s="47"/>
      <c r="Q34" s="47"/>
      <c r="R34" s="47"/>
    </row>
    <row r="35" spans="5:18" x14ac:dyDescent="0.25">
      <c r="E35" s="47"/>
      <c r="F35" s="47"/>
      <c r="G35" s="47"/>
      <c r="H35" s="47"/>
      <c r="I35" s="44"/>
      <c r="J35" s="45"/>
      <c r="K35" s="45"/>
      <c r="L35" s="45"/>
      <c r="M35" s="46"/>
      <c r="N35" s="47"/>
      <c r="O35" s="47"/>
      <c r="P35" s="47"/>
      <c r="Q35" s="47"/>
      <c r="R35" s="47"/>
    </row>
    <row r="36" spans="5:18" x14ac:dyDescent="0.25"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</row>
    <row r="37" spans="5:18" x14ac:dyDescent="0.25"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</row>
    <row r="38" spans="5:18" x14ac:dyDescent="0.25"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</row>
    <row r="39" spans="5:18" x14ac:dyDescent="0.25"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</row>
    <row r="40" spans="5:18" x14ac:dyDescent="0.25">
      <c r="H40" s="47"/>
      <c r="I40" s="47"/>
      <c r="J40" s="47"/>
      <c r="K40" s="47"/>
      <c r="L40" s="47"/>
      <c r="M40" s="47"/>
      <c r="N40" s="47"/>
      <c r="O40" s="47"/>
      <c r="P40" s="47"/>
    </row>
    <row r="41" spans="5:18" x14ac:dyDescent="0.25">
      <c r="H41" s="47"/>
      <c r="I41" s="47"/>
      <c r="J41" s="47"/>
      <c r="K41" s="47"/>
      <c r="L41" s="47"/>
      <c r="M41" s="47"/>
      <c r="N41" s="47"/>
      <c r="O41" s="47"/>
      <c r="P41" s="47"/>
    </row>
    <row r="47" spans="5:18" x14ac:dyDescent="0.25">
      <c r="J47" s="51"/>
      <c r="K47" s="51"/>
      <c r="L47" s="52"/>
      <c r="M47" s="52"/>
      <c r="N47" s="52"/>
      <c r="O47" s="52"/>
      <c r="P47" s="52"/>
      <c r="Q47" s="52"/>
    </row>
    <row r="48" spans="5:18" x14ac:dyDescent="0.25">
      <c r="J48" s="51"/>
      <c r="K48" s="51"/>
      <c r="L48" s="52"/>
      <c r="M48" s="52"/>
      <c r="N48" s="52"/>
      <c r="O48" s="52"/>
      <c r="P48" s="52"/>
      <c r="Q48" s="52"/>
    </row>
    <row r="49" spans="10:17" x14ac:dyDescent="0.25">
      <c r="J49" s="51"/>
      <c r="K49" s="51"/>
      <c r="L49" s="52"/>
      <c r="M49" s="52"/>
      <c r="N49" s="52"/>
      <c r="O49" s="52"/>
      <c r="P49" s="52"/>
      <c r="Q49" s="52"/>
    </row>
    <row r="50" spans="10:17" x14ac:dyDescent="0.25">
      <c r="J50" s="51"/>
      <c r="K50" s="51"/>
      <c r="L50" s="52"/>
      <c r="M50" s="52"/>
      <c r="N50" s="52"/>
      <c r="O50" s="52"/>
      <c r="P50" s="52"/>
      <c r="Q50" s="52"/>
    </row>
    <row r="51" spans="10:17" x14ac:dyDescent="0.25">
      <c r="J51" s="51"/>
      <c r="K51" s="51"/>
      <c r="L51" s="52"/>
      <c r="M51" s="52"/>
      <c r="N51" s="52"/>
      <c r="O51" s="52"/>
      <c r="P51" s="52"/>
      <c r="Q51" s="52"/>
    </row>
    <row r="52" spans="10:17" x14ac:dyDescent="0.25">
      <c r="J52" s="51"/>
      <c r="K52" s="53"/>
      <c r="L52" s="52"/>
      <c r="M52" s="52"/>
      <c r="N52" s="52"/>
      <c r="O52" s="52"/>
      <c r="P52" s="52"/>
      <c r="Q52" s="51"/>
    </row>
    <row r="53" spans="10:17" x14ac:dyDescent="0.25">
      <c r="J53" s="51"/>
      <c r="K53" s="51"/>
      <c r="L53" s="52"/>
      <c r="M53" s="52"/>
      <c r="N53" s="51"/>
      <c r="O53" s="52"/>
      <c r="P53" s="52"/>
      <c r="Q53" s="51"/>
    </row>
    <row r="54" spans="10:17" x14ac:dyDescent="0.25">
      <c r="J54" s="51"/>
      <c r="K54" s="51"/>
      <c r="L54" s="52"/>
      <c r="M54" s="52"/>
      <c r="N54" s="52"/>
      <c r="O54" s="52"/>
      <c r="P54" s="52"/>
      <c r="Q54" s="52"/>
    </row>
    <row r="55" spans="10:17" x14ac:dyDescent="0.25">
      <c r="J55" s="51"/>
      <c r="K55" s="51"/>
      <c r="L55" s="52"/>
      <c r="M55" s="52"/>
      <c r="N55" s="52"/>
      <c r="O55" s="52"/>
      <c r="P55" s="52"/>
      <c r="Q55" s="52"/>
    </row>
    <row r="56" spans="10:17" x14ac:dyDescent="0.25">
      <c r="J56" s="51"/>
      <c r="K56" s="51"/>
      <c r="L56" s="52"/>
      <c r="M56" s="52"/>
      <c r="N56" s="51"/>
      <c r="O56" s="51"/>
      <c r="P56" s="52"/>
      <c r="Q56" s="52"/>
    </row>
    <row r="57" spans="10:17" x14ac:dyDescent="0.25">
      <c r="J57" s="51"/>
      <c r="K57" s="51"/>
      <c r="L57" s="52"/>
      <c r="M57" s="51"/>
      <c r="N57" s="51"/>
      <c r="O57" s="51"/>
      <c r="P57" s="52"/>
      <c r="Q57" s="51"/>
    </row>
    <row r="58" spans="10:17" x14ac:dyDescent="0.25">
      <c r="J58" s="51"/>
      <c r="K58" s="51"/>
      <c r="L58" s="52"/>
      <c r="M58" s="52"/>
      <c r="N58" s="52"/>
      <c r="O58" s="52"/>
      <c r="P58" s="51"/>
      <c r="Q58" s="51"/>
    </row>
    <row r="59" spans="10:17" x14ac:dyDescent="0.25">
      <c r="J59" s="51"/>
      <c r="K59" s="51"/>
      <c r="L59" s="52"/>
      <c r="M59" s="52"/>
      <c r="N59" s="52"/>
      <c r="O59" s="52"/>
      <c r="P59" s="52"/>
      <c r="Q59" s="52"/>
    </row>
    <row r="60" spans="10:17" x14ac:dyDescent="0.25">
      <c r="J60" s="51"/>
      <c r="K60" s="51"/>
      <c r="L60" s="52"/>
      <c r="M60" s="52"/>
      <c r="N60" s="52"/>
      <c r="O60" s="52"/>
      <c r="P60" s="52"/>
      <c r="Q60" s="52"/>
    </row>
    <row r="61" spans="10:17" x14ac:dyDescent="0.25">
      <c r="J61" s="51"/>
      <c r="K61" s="51"/>
      <c r="L61" s="52"/>
      <c r="M61" s="52"/>
      <c r="N61" s="52"/>
      <c r="O61" s="52"/>
      <c r="P61" s="52"/>
      <c r="Q61" s="52"/>
    </row>
    <row r="62" spans="10:17" x14ac:dyDescent="0.25">
      <c r="J62" s="51"/>
      <c r="K62" s="51"/>
      <c r="L62" s="52"/>
      <c r="M62" s="52"/>
      <c r="N62" s="52"/>
      <c r="O62" s="52"/>
      <c r="P62" s="52"/>
      <c r="Q62" s="52"/>
    </row>
    <row r="63" spans="10:17" x14ac:dyDescent="0.25">
      <c r="J63" s="51"/>
      <c r="K63" s="51"/>
      <c r="L63" s="52"/>
      <c r="M63" s="52"/>
      <c r="N63" s="52"/>
      <c r="O63" s="52"/>
      <c r="P63" s="52"/>
      <c r="Q63" s="52"/>
    </row>
    <row r="64" spans="10:17" x14ac:dyDescent="0.25">
      <c r="J64" s="51"/>
      <c r="K64" s="51"/>
      <c r="L64" s="52"/>
      <c r="M64" s="52"/>
      <c r="N64" s="52"/>
      <c r="O64" s="52"/>
      <c r="P64" s="52"/>
      <c r="Q64" s="52"/>
    </row>
    <row r="65" spans="10:17" x14ac:dyDescent="0.25">
      <c r="J65" s="51"/>
      <c r="K65" s="51"/>
      <c r="L65" s="52"/>
      <c r="M65" s="52"/>
      <c r="N65" s="52"/>
      <c r="O65" s="52"/>
      <c r="P65" s="52"/>
      <c r="Q65" s="52"/>
    </row>
    <row r="66" spans="10:17" x14ac:dyDescent="0.25">
      <c r="J66" s="51"/>
      <c r="K66" s="51"/>
      <c r="L66" s="52"/>
      <c r="M66" s="52"/>
      <c r="N66" s="52"/>
      <c r="O66" s="52"/>
      <c r="P66" s="52"/>
      <c r="Q66" s="51"/>
    </row>
    <row r="67" spans="10:17" x14ac:dyDescent="0.25">
      <c r="J67" s="51"/>
      <c r="K67" s="51"/>
      <c r="L67" s="52"/>
      <c r="M67" s="52"/>
      <c r="N67" s="52"/>
      <c r="O67" s="51"/>
      <c r="P67" s="52"/>
      <c r="Q67" s="51"/>
    </row>
    <row r="68" spans="10:17" x14ac:dyDescent="0.25">
      <c r="J68" s="51"/>
      <c r="K68" s="51"/>
      <c r="L68" s="52"/>
      <c r="M68" s="51"/>
      <c r="N68" s="51"/>
      <c r="O68" s="51"/>
      <c r="P68" s="52"/>
      <c r="Q68" s="51"/>
    </row>
    <row r="69" spans="10:17" x14ac:dyDescent="0.25">
      <c r="J69" s="51"/>
      <c r="K69" s="51"/>
      <c r="L69" s="52"/>
      <c r="M69" s="52"/>
      <c r="N69" s="52"/>
      <c r="O69" s="52"/>
      <c r="P69" s="52"/>
      <c r="Q69" s="52"/>
    </row>
    <row r="70" spans="10:17" x14ac:dyDescent="0.25">
      <c r="J70" s="51"/>
      <c r="K70" s="51"/>
      <c r="L70" s="52"/>
      <c r="M70" s="52"/>
      <c r="N70" s="52"/>
      <c r="O70" s="52"/>
      <c r="P70" s="52"/>
      <c r="Q70" s="52"/>
    </row>
    <row r="71" spans="10:17" x14ac:dyDescent="0.25">
      <c r="J71" s="51"/>
      <c r="K71" s="53"/>
      <c r="L71" s="52"/>
      <c r="M71" s="52"/>
      <c r="N71" s="52"/>
      <c r="O71" s="52"/>
      <c r="P71" s="52"/>
      <c r="Q71" s="52"/>
    </row>
    <row r="72" spans="10:17" x14ac:dyDescent="0.25">
      <c r="J72" s="51"/>
      <c r="K72" s="51"/>
      <c r="L72" s="52"/>
      <c r="M72" s="52"/>
      <c r="N72" s="51"/>
      <c r="O72" s="51"/>
      <c r="P72" s="51"/>
      <c r="Q72" s="51"/>
    </row>
    <row r="73" spans="10:17" x14ac:dyDescent="0.25">
      <c r="J73" s="51"/>
      <c r="K73" s="51"/>
      <c r="L73" s="52"/>
      <c r="M73" s="52"/>
      <c r="N73" s="52"/>
      <c r="O73" s="52"/>
      <c r="P73" s="52"/>
      <c r="Q73" s="51"/>
    </row>
    <row r="74" spans="10:17" x14ac:dyDescent="0.25">
      <c r="J74" s="51"/>
      <c r="K74" s="51"/>
      <c r="L74" s="52"/>
      <c r="M74" s="52"/>
      <c r="N74" s="52"/>
      <c r="O74" s="52"/>
      <c r="P74" s="52"/>
      <c r="Q74" s="52"/>
    </row>
    <row r="75" spans="10:17" x14ac:dyDescent="0.25">
      <c r="J75" s="51"/>
      <c r="K75" s="51"/>
      <c r="L75" s="52"/>
      <c r="M75" s="51"/>
      <c r="N75" s="51"/>
      <c r="O75" s="51"/>
      <c r="P75" s="52"/>
      <c r="Q75" s="52"/>
    </row>
    <row r="76" spans="10:17" x14ac:dyDescent="0.25">
      <c r="J76" s="51"/>
      <c r="K76" s="51"/>
      <c r="L76" s="52"/>
      <c r="M76" s="52"/>
      <c r="N76" s="52"/>
      <c r="O76" s="52"/>
      <c r="P76" s="52"/>
      <c r="Q76" s="52"/>
    </row>
    <row r="77" spans="10:17" x14ac:dyDescent="0.25">
      <c r="J77" s="51"/>
      <c r="K77" s="51"/>
      <c r="L77" s="52"/>
      <c r="M77" s="52"/>
      <c r="N77" s="51"/>
      <c r="O77" s="51"/>
      <c r="P77" s="52"/>
      <c r="Q77" s="52"/>
    </row>
    <row r="78" spans="10:17" x14ac:dyDescent="0.25">
      <c r="J78" s="51"/>
      <c r="K78" s="51"/>
      <c r="L78" s="52"/>
      <c r="M78" s="52"/>
      <c r="N78" s="52"/>
      <c r="O78" s="52"/>
      <c r="P78" s="52"/>
      <c r="Q78" s="52"/>
    </row>
    <row r="79" spans="10:17" x14ac:dyDescent="0.25">
      <c r="J79" s="51"/>
      <c r="K79" s="51"/>
      <c r="L79" s="52"/>
      <c r="M79" s="52"/>
      <c r="N79" s="52"/>
      <c r="O79" s="52"/>
      <c r="P79" s="52"/>
      <c r="Q79" s="51"/>
    </row>
    <row r="80" spans="10:17" x14ac:dyDescent="0.25">
      <c r="J80" s="51"/>
      <c r="K80" s="51"/>
      <c r="L80" s="52"/>
      <c r="M80" s="52"/>
      <c r="N80" s="52"/>
      <c r="O80" s="51"/>
      <c r="P80" s="51"/>
      <c r="Q80" s="51"/>
    </row>
    <row r="81" spans="10:17" x14ac:dyDescent="0.25">
      <c r="J81" s="51"/>
      <c r="K81" s="51"/>
      <c r="L81" s="52"/>
      <c r="M81" s="52"/>
      <c r="N81" s="52"/>
      <c r="O81" s="52"/>
      <c r="P81" s="52"/>
      <c r="Q81" s="52"/>
    </row>
    <row r="82" spans="10:17" x14ac:dyDescent="0.25">
      <c r="J82" s="51"/>
      <c r="K82" s="51"/>
      <c r="L82" s="52"/>
      <c r="M82" s="52"/>
      <c r="N82" s="52"/>
      <c r="O82" s="52"/>
      <c r="P82" s="52"/>
      <c r="Q82" s="52"/>
    </row>
    <row r="83" spans="10:17" x14ac:dyDescent="0.25">
      <c r="J83" s="51"/>
      <c r="K83" s="51"/>
      <c r="L83" s="52"/>
      <c r="M83" s="52"/>
      <c r="N83" s="52"/>
      <c r="O83" s="52"/>
      <c r="P83" s="52"/>
      <c r="Q83" s="52"/>
    </row>
    <row r="84" spans="10:17" x14ac:dyDescent="0.25">
      <c r="J84" s="51"/>
      <c r="K84" s="51"/>
    </row>
  </sheetData>
  <mergeCells count="4">
    <mergeCell ref="H7:O7"/>
    <mergeCell ref="P10:P14"/>
    <mergeCell ref="P15:P17"/>
    <mergeCell ref="P18:P22"/>
  </mergeCells>
  <conditionalFormatting sqref="M8:M9">
    <cfRule type="colorScale" priority="6">
      <colorScale>
        <cfvo type="min"/>
        <cfvo type="max"/>
        <color rgb="FFFCFCFF"/>
        <color rgb="FF63BE7B"/>
      </colorScale>
    </cfRule>
  </conditionalFormatting>
  <conditionalFormatting sqref="M10:M22">
    <cfRule type="colorScale" priority="3">
      <colorScale>
        <cfvo type="min"/>
        <cfvo type="max"/>
        <color rgb="FFFCFCFF"/>
        <color rgb="FF63BE7B"/>
      </colorScale>
    </cfRule>
  </conditionalFormatting>
  <conditionalFormatting sqref="N10:N22">
    <cfRule type="colorScale" priority="2">
      <colorScale>
        <cfvo type="min"/>
        <cfvo type="max"/>
        <color rgb="FFFCFCFF"/>
        <color rgb="FFF8696B"/>
      </colorScale>
    </cfRule>
  </conditionalFormatting>
  <conditionalFormatting sqref="O10:O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75BCD-2C65-4FC3-A91C-48DB94256440}">
  <dimension ref="E1:T84"/>
  <sheetViews>
    <sheetView tabSelected="1" topLeftCell="D4" zoomScaleNormal="100" workbookViewId="0">
      <selection activeCell="R6" sqref="R6"/>
    </sheetView>
  </sheetViews>
  <sheetFormatPr defaultRowHeight="15" x14ac:dyDescent="0.25"/>
  <cols>
    <col min="10" max="10" width="5.28515625" customWidth="1"/>
    <col min="11" max="11" width="26" hidden="1" customWidth="1"/>
    <col min="12" max="12" width="27.140625" customWidth="1"/>
    <col min="13" max="15" width="25.140625" customWidth="1"/>
    <col min="16" max="16" width="21" customWidth="1"/>
    <col min="17" max="17" width="10" customWidth="1"/>
    <col min="18" max="18" width="13.7109375" customWidth="1"/>
  </cols>
  <sheetData>
    <row r="1" spans="5:20" x14ac:dyDescent="0.25">
      <c r="N1" s="60"/>
      <c r="O1" s="60"/>
    </row>
    <row r="3" spans="5:20" x14ac:dyDescent="0.25">
      <c r="I3" s="1"/>
      <c r="J3" s="3">
        <v>5.85</v>
      </c>
      <c r="K3" s="1"/>
      <c r="L3" s="2">
        <v>100</v>
      </c>
      <c r="M3" s="1"/>
      <c r="N3" s="1">
        <v>11778</v>
      </c>
      <c r="O3" s="1"/>
      <c r="P3">
        <v>266</v>
      </c>
    </row>
    <row r="4" spans="5:20" ht="12.75" customHeight="1" x14ac:dyDescent="0.25">
      <c r="I4" s="1"/>
      <c r="J4" s="3">
        <v>25.94</v>
      </c>
      <c r="K4" s="2">
        <v>100</v>
      </c>
      <c r="L4" s="2">
        <v>700</v>
      </c>
      <c r="M4" s="1"/>
      <c r="N4" s="1">
        <v>18538</v>
      </c>
      <c r="O4" s="1"/>
      <c r="P4">
        <v>637</v>
      </c>
      <c r="R4">
        <v>1.0470343664605151</v>
      </c>
    </row>
    <row r="5" spans="5:20" x14ac:dyDescent="0.25">
      <c r="E5" s="47"/>
      <c r="F5" s="47"/>
      <c r="G5" s="47"/>
      <c r="H5" s="47"/>
      <c r="I5" s="44"/>
      <c r="J5" s="48">
        <f>(J4/J3)^(1/20)</f>
        <v>1.0773100350576887</v>
      </c>
      <c r="K5" s="46">
        <v>700</v>
      </c>
      <c r="L5" s="48">
        <f>(L4/L3)^(1/4)</f>
        <v>1.6265765616977856</v>
      </c>
      <c r="M5" s="44"/>
      <c r="N5" s="44">
        <f>(N4/N3)^(1/4)</f>
        <v>1.120076877675261</v>
      </c>
      <c r="O5" s="44"/>
      <c r="P5" s="47">
        <f>(P4/P3)^(1/19)</f>
        <v>1.0470343664605151</v>
      </c>
      <c r="Q5" s="47"/>
      <c r="R5" s="47"/>
    </row>
    <row r="6" spans="5:20" ht="35.25" customHeight="1" thickBot="1" x14ac:dyDescent="0.3">
      <c r="E6" s="47"/>
      <c r="F6" s="47"/>
      <c r="G6" s="47"/>
      <c r="H6" s="47"/>
      <c r="I6" s="44"/>
      <c r="J6" s="47"/>
      <c r="K6" s="48">
        <f>(K5/K4)^(1/4)</f>
        <v>1.6265765616977856</v>
      </c>
      <c r="L6" s="47"/>
      <c r="M6" s="44"/>
      <c r="N6" s="44"/>
      <c r="O6" s="44"/>
      <c r="P6" s="47"/>
      <c r="Q6" s="47"/>
      <c r="R6" s="47"/>
      <c r="S6" s="47"/>
      <c r="T6" s="47"/>
    </row>
    <row r="7" spans="5:20" ht="51.75" customHeight="1" thickBot="1" x14ac:dyDescent="0.3">
      <c r="E7" s="47"/>
      <c r="F7" s="47"/>
      <c r="G7" s="47"/>
      <c r="H7" s="69" t="s">
        <v>22</v>
      </c>
      <c r="I7" s="70"/>
      <c r="J7" s="70"/>
      <c r="K7" s="70"/>
      <c r="L7" s="70"/>
      <c r="M7" s="70"/>
      <c r="N7" s="70"/>
      <c r="O7" s="70"/>
      <c r="P7" s="70"/>
      <c r="Q7" s="71"/>
      <c r="R7" s="47"/>
      <c r="S7" s="47"/>
      <c r="T7" s="47"/>
    </row>
    <row r="8" spans="5:20" ht="35.25" customHeight="1" x14ac:dyDescent="0.25">
      <c r="E8" s="47"/>
      <c r="F8" s="47"/>
      <c r="G8" s="47"/>
      <c r="H8" s="31" t="s">
        <v>1</v>
      </c>
      <c r="I8" s="27" t="s">
        <v>0</v>
      </c>
      <c r="J8" s="57" t="s">
        <v>3</v>
      </c>
      <c r="K8" s="28" t="s">
        <v>2</v>
      </c>
      <c r="L8" s="29" t="s">
        <v>2</v>
      </c>
      <c r="M8" s="27" t="s">
        <v>17</v>
      </c>
      <c r="N8" s="61" t="s">
        <v>19</v>
      </c>
      <c r="O8" s="58" t="s">
        <v>20</v>
      </c>
      <c r="P8" s="29" t="s">
        <v>11</v>
      </c>
      <c r="Q8" s="67" t="s">
        <v>5</v>
      </c>
      <c r="R8" s="47"/>
      <c r="S8" s="47"/>
      <c r="T8" s="47"/>
    </row>
    <row r="9" spans="5:20" ht="25.5" customHeight="1" thickBot="1" x14ac:dyDescent="0.3">
      <c r="E9" s="47"/>
      <c r="F9" s="47"/>
      <c r="G9" s="47"/>
      <c r="H9" s="7"/>
      <c r="I9" s="25" t="s">
        <v>9</v>
      </c>
      <c r="J9" s="22" t="s">
        <v>7</v>
      </c>
      <c r="K9" s="23"/>
      <c r="L9" s="24" t="s">
        <v>12</v>
      </c>
      <c r="M9" s="25" t="s">
        <v>4</v>
      </c>
      <c r="N9" s="62" t="s">
        <v>18</v>
      </c>
      <c r="O9" s="59" t="s">
        <v>21</v>
      </c>
      <c r="P9" s="24" t="s">
        <v>6</v>
      </c>
      <c r="Q9" s="68" t="s">
        <v>8</v>
      </c>
      <c r="R9" s="47"/>
      <c r="S9" s="47"/>
      <c r="T9" s="47"/>
    </row>
    <row r="10" spans="5:20" ht="15" customHeight="1" x14ac:dyDescent="0.25">
      <c r="E10" s="47"/>
      <c r="F10" s="47"/>
      <c r="G10" s="47"/>
      <c r="H10" s="17">
        <v>2008</v>
      </c>
      <c r="I10" s="4">
        <v>50</v>
      </c>
      <c r="J10" s="37">
        <f>J11*((1/$J$5)^4)</f>
        <v>2725959.8601033771</v>
      </c>
      <c r="K10" s="5">
        <f t="shared" ref="K10:K32" si="0">$K$5*($K$6^((ROW(I10)-ROW($I$12))*4))</f>
        <v>14.285714285714294</v>
      </c>
      <c r="L10" s="18">
        <v>0.01</v>
      </c>
      <c r="M10" s="19">
        <f>I10*L10*6*24*365 *(1/1000000000)</f>
        <v>2.6280000000000002E-5</v>
      </c>
      <c r="N10" s="63">
        <f>N11/($N$5^4)</f>
        <v>6.6808602945015538</v>
      </c>
      <c r="O10" s="54">
        <f>SUM(M10:N10)</f>
        <v>6.680886574501554</v>
      </c>
      <c r="P10" s="20">
        <f>P11*((1/$P$5)^4)</f>
        <v>461.75634949087095</v>
      </c>
      <c r="Q10" s="21">
        <f>O10/P10</f>
        <v>1.4468423838389767E-2</v>
      </c>
      <c r="R10" s="75" t="s">
        <v>14</v>
      </c>
      <c r="S10" s="47"/>
      <c r="T10" s="47"/>
    </row>
    <row r="11" spans="5:20" x14ac:dyDescent="0.25">
      <c r="E11" s="47"/>
      <c r="F11" s="47"/>
      <c r="G11" s="47"/>
      <c r="H11" s="6">
        <f>H10+4</f>
        <v>2012</v>
      </c>
      <c r="I11" s="8">
        <f>I10/2</f>
        <v>25</v>
      </c>
      <c r="J11" s="38">
        <f>J12*((1/$J$5)^4)</f>
        <v>3671827.5636347919</v>
      </c>
      <c r="K11" s="9">
        <f t="shared" si="0"/>
        <v>100.00000000000003</v>
      </c>
      <c r="L11" s="10">
        <f t="shared" ref="L11:L32" si="1">MIN(J11:K11)</f>
        <v>100.00000000000003</v>
      </c>
      <c r="M11" s="11">
        <f t="shared" ref="M11:M32" si="2">I11*L11*6*24*365 *(1/1000000000)</f>
        <v>0.13140000000000004</v>
      </c>
      <c r="N11" s="64">
        <f>N12/($N$5^4)</f>
        <v>10.515349646754105</v>
      </c>
      <c r="O11" s="55">
        <f t="shared" ref="O11:O22" si="3">SUM(M11:N11)</f>
        <v>10.646749646754104</v>
      </c>
      <c r="P11" s="13">
        <f>P12*((1/$P$5)^4)</f>
        <v>554.95353542649264</v>
      </c>
      <c r="Q11" s="15">
        <f t="shared" ref="Q11:Q22" si="4">O11/P11</f>
        <v>1.9184938859019736E-2</v>
      </c>
      <c r="R11" s="75"/>
      <c r="S11" s="47"/>
      <c r="T11" s="47"/>
    </row>
    <row r="12" spans="5:20" x14ac:dyDescent="0.25">
      <c r="E12" s="47"/>
      <c r="F12" s="47"/>
      <c r="G12" s="47"/>
      <c r="H12" s="6">
        <f t="shared" ref="H12:H32" si="5">H11+4</f>
        <v>2016</v>
      </c>
      <c r="I12" s="8">
        <f t="shared" ref="I12:I32" si="6">I11/2</f>
        <v>12.5</v>
      </c>
      <c r="J12" s="38">
        <f>J13*((1/$J$5)^4)</f>
        <v>4945897.3532196172</v>
      </c>
      <c r="K12" s="9">
        <f t="shared" si="0"/>
        <v>700</v>
      </c>
      <c r="L12" s="10">
        <f t="shared" si="1"/>
        <v>700</v>
      </c>
      <c r="M12" s="11">
        <f t="shared" si="2"/>
        <v>0.45990000000000003</v>
      </c>
      <c r="N12" s="64">
        <f>(N4/N5)/1000</f>
        <v>16.550649664758673</v>
      </c>
      <c r="O12" s="55">
        <f t="shared" si="3"/>
        <v>17.010549664758674</v>
      </c>
      <c r="P12" s="13">
        <f>637*P5</f>
        <v>666.96089143534812</v>
      </c>
      <c r="Q12" s="15">
        <f t="shared" si="4"/>
        <v>2.550456838353856E-2</v>
      </c>
      <c r="R12" s="75"/>
      <c r="S12" s="47"/>
      <c r="T12" s="47"/>
    </row>
    <row r="13" spans="5:20" x14ac:dyDescent="0.25">
      <c r="E13" s="47"/>
      <c r="F13" s="47"/>
      <c r="G13" s="47"/>
      <c r="H13" s="6">
        <f t="shared" si="5"/>
        <v>2020</v>
      </c>
      <c r="I13" s="8">
        <f t="shared" si="6"/>
        <v>6.25</v>
      </c>
      <c r="J13" s="38">
        <f>J14*((1/$J$5)^4)</f>
        <v>6662050.4924718319</v>
      </c>
      <c r="K13" s="9">
        <f t="shared" si="0"/>
        <v>4899.9999999999991</v>
      </c>
      <c r="L13" s="10">
        <f>MIN(J13:K13)</f>
        <v>4899.9999999999991</v>
      </c>
      <c r="M13" s="11">
        <f t="shared" si="2"/>
        <v>1.6096499999999994</v>
      </c>
      <c r="N13" s="64">
        <f>N12*($N$5^4)</f>
        <v>26.049918788019731</v>
      </c>
      <c r="O13" s="55">
        <f t="shared" si="3"/>
        <v>27.65956878801973</v>
      </c>
      <c r="P13" s="13">
        <f>P12*(($P$5)^4)</f>
        <v>801.57491088396841</v>
      </c>
      <c r="Q13" s="15">
        <f t="shared" si="4"/>
        <v>3.4506530097750995E-2</v>
      </c>
      <c r="R13" s="76"/>
      <c r="S13" s="47"/>
      <c r="T13" s="47"/>
    </row>
    <row r="14" spans="5:20" x14ac:dyDescent="0.25">
      <c r="E14" s="47"/>
      <c r="F14" s="47"/>
      <c r="G14" s="47"/>
      <c r="H14" s="6">
        <f t="shared" si="5"/>
        <v>2024</v>
      </c>
      <c r="I14" s="8">
        <f t="shared" si="6"/>
        <v>3.125</v>
      </c>
      <c r="J14" s="38">
        <f>J15*((1/$J$5)^4)</f>
        <v>8973683.357045887</v>
      </c>
      <c r="K14" s="9">
        <f t="shared" si="0"/>
        <v>34299.999999999978</v>
      </c>
      <c r="L14" s="10">
        <v>75000</v>
      </c>
      <c r="M14" s="11">
        <f t="shared" si="2"/>
        <v>12.318750000000001</v>
      </c>
      <c r="N14" s="64">
        <f t="shared" ref="N14:N22" si="7">N13*($N$5^4)</f>
        <v>41.001307054874339</v>
      </c>
      <c r="O14" s="55">
        <f t="shared" si="3"/>
        <v>53.32005705487434</v>
      </c>
      <c r="P14" s="13">
        <f t="shared" ref="P14:P32" si="8">P13*(($P$5)^4)</f>
        <v>963.35834081048938</v>
      </c>
      <c r="Q14" s="15">
        <f t="shared" si="4"/>
        <v>5.5348103396307642E-2</v>
      </c>
      <c r="R14" s="66"/>
      <c r="S14" s="47"/>
      <c r="T14" s="47"/>
    </row>
    <row r="15" spans="5:20" ht="15" customHeight="1" x14ac:dyDescent="0.25">
      <c r="E15" s="47"/>
      <c r="F15" s="47"/>
      <c r="G15" s="47"/>
      <c r="H15" s="6">
        <f t="shared" si="5"/>
        <v>2028</v>
      </c>
      <c r="I15" s="8">
        <f t="shared" si="6"/>
        <v>1.5625</v>
      </c>
      <c r="J15" s="38">
        <f>(11220000)*$J$5</f>
        <v>12087418.593347268</v>
      </c>
      <c r="K15" s="9">
        <f t="shared" si="0"/>
        <v>240099.9999999998</v>
      </c>
      <c r="L15" s="10">
        <v>800000</v>
      </c>
      <c r="M15" s="11">
        <f t="shared" si="2"/>
        <v>65.7</v>
      </c>
      <c r="N15" s="64">
        <f t="shared" si="7"/>
        <v>64.534066070917021</v>
      </c>
      <c r="O15" s="55">
        <f t="shared" si="3"/>
        <v>130.23406607091704</v>
      </c>
      <c r="P15" s="13">
        <f t="shared" si="8"/>
        <v>1157.794836399863</v>
      </c>
      <c r="Q15" s="15">
        <f t="shared" si="4"/>
        <v>0.1124845801488258</v>
      </c>
      <c r="R15" s="75" t="s">
        <v>15</v>
      </c>
      <c r="S15" s="47"/>
      <c r="T15" s="47"/>
    </row>
    <row r="16" spans="5:20" x14ac:dyDescent="0.25">
      <c r="E16" s="47"/>
      <c r="F16" s="47"/>
      <c r="G16" s="47"/>
      <c r="H16" s="6">
        <f t="shared" si="5"/>
        <v>2032</v>
      </c>
      <c r="I16" s="8">
        <f t="shared" si="6"/>
        <v>0.78125</v>
      </c>
      <c r="J16" s="38">
        <f t="shared" ref="J16:J32" si="9">J15*(($J$5)^4)</f>
        <v>16281573.846271178</v>
      </c>
      <c r="K16" s="9">
        <f t="shared" si="0"/>
        <v>1680699.9999999981</v>
      </c>
      <c r="L16" s="10">
        <v>15000000</v>
      </c>
      <c r="M16" s="11">
        <f t="shared" si="2"/>
        <v>615.9375</v>
      </c>
      <c r="N16" s="64">
        <f t="shared" si="7"/>
        <v>101.57348589086942</v>
      </c>
      <c r="O16" s="55">
        <f t="shared" si="3"/>
        <v>717.51098589086939</v>
      </c>
      <c r="P16" s="13">
        <f t="shared" si="8"/>
        <v>1391.474829673878</v>
      </c>
      <c r="Q16" s="15">
        <f t="shared" si="4"/>
        <v>0.51564783680566717</v>
      </c>
      <c r="R16" s="75"/>
      <c r="S16" s="47"/>
      <c r="T16" s="47"/>
    </row>
    <row r="17" spans="5:20" x14ac:dyDescent="0.25">
      <c r="E17" s="47"/>
      <c r="F17" s="47"/>
      <c r="G17" s="47"/>
      <c r="H17" s="6">
        <f t="shared" si="5"/>
        <v>2036</v>
      </c>
      <c r="I17" s="32">
        <f t="shared" si="6"/>
        <v>0.390625</v>
      </c>
      <c r="J17" s="38">
        <f t="shared" si="9"/>
        <v>21931038.86196867</v>
      </c>
      <c r="K17" s="9">
        <f t="shared" si="0"/>
        <v>11764899.999999985</v>
      </c>
      <c r="L17" s="40">
        <f>J17</f>
        <v>21931038.86196867</v>
      </c>
      <c r="M17" s="11">
        <f t="shared" si="2"/>
        <v>450.27164163479432</v>
      </c>
      <c r="N17" s="64">
        <f t="shared" si="7"/>
        <v>159.87173386355391</v>
      </c>
      <c r="O17" s="55">
        <f t="shared" si="3"/>
        <v>610.14337549834818</v>
      </c>
      <c r="P17" s="13">
        <f t="shared" si="8"/>
        <v>1672.3189124219323</v>
      </c>
      <c r="Q17" s="15">
        <f t="shared" si="4"/>
        <v>0.36484869660100255</v>
      </c>
      <c r="R17" s="75"/>
      <c r="S17" s="47"/>
      <c r="T17" s="47"/>
    </row>
    <row r="18" spans="5:20" x14ac:dyDescent="0.25">
      <c r="E18" s="47"/>
      <c r="F18" s="47"/>
      <c r="G18" s="47"/>
      <c r="H18" s="6">
        <f t="shared" si="5"/>
        <v>2040</v>
      </c>
      <c r="I18" s="32">
        <f t="shared" si="6"/>
        <v>0.1953125</v>
      </c>
      <c r="J18" s="38">
        <f t="shared" si="9"/>
        <v>29540784.576875068</v>
      </c>
      <c r="K18" s="34">
        <f t="shared" si="0"/>
        <v>82354299.999999851</v>
      </c>
      <c r="L18" s="40">
        <f t="shared" si="1"/>
        <v>29540784.576875068</v>
      </c>
      <c r="M18" s="11">
        <f t="shared" si="2"/>
        <v>303.25461667198311</v>
      </c>
      <c r="N18" s="64">
        <f t="shared" si="7"/>
        <v>251.63034491106839</v>
      </c>
      <c r="O18" s="55">
        <f t="shared" si="3"/>
        <v>554.88496158305156</v>
      </c>
      <c r="P18" s="13">
        <f t="shared" si="8"/>
        <v>2009.8463049450413</v>
      </c>
      <c r="Q18" s="15">
        <f t="shared" si="4"/>
        <v>0.27608328070549887</v>
      </c>
      <c r="R18" s="75"/>
      <c r="S18" s="47"/>
      <c r="T18" s="47"/>
    </row>
    <row r="19" spans="5:20" x14ac:dyDescent="0.25">
      <c r="E19" s="47"/>
      <c r="F19" s="47"/>
      <c r="G19" s="47"/>
      <c r="H19" s="6">
        <f t="shared" si="5"/>
        <v>2044</v>
      </c>
      <c r="I19" s="32">
        <f t="shared" si="6"/>
        <v>9.765625E-2</v>
      </c>
      <c r="J19" s="38">
        <f t="shared" si="9"/>
        <v>39790999.364405148</v>
      </c>
      <c r="K19" s="34">
        <f t="shared" si="0"/>
        <v>576480099.99999881</v>
      </c>
      <c r="L19" s="40">
        <f t="shared" si="1"/>
        <v>39790999.364405148</v>
      </c>
      <c r="M19" s="11">
        <f t="shared" si="2"/>
        <v>204.2397389251108</v>
      </c>
      <c r="N19" s="64">
        <f t="shared" si="7"/>
        <v>396.05394243177</v>
      </c>
      <c r="O19" s="55">
        <f t="shared" si="3"/>
        <v>600.29368135688082</v>
      </c>
      <c r="P19" s="13">
        <f t="shared" si="8"/>
        <v>2415.4975103708325</v>
      </c>
      <c r="Q19" s="15">
        <f t="shared" si="4"/>
        <v>0.24851761543100179</v>
      </c>
      <c r="R19" s="75"/>
      <c r="S19" s="47"/>
      <c r="T19" s="47"/>
    </row>
    <row r="20" spans="5:20" x14ac:dyDescent="0.25">
      <c r="E20" s="47"/>
      <c r="F20" s="47"/>
      <c r="G20" s="47"/>
      <c r="H20" s="6">
        <f t="shared" si="5"/>
        <v>2048</v>
      </c>
      <c r="I20" s="32">
        <f t="shared" si="6"/>
        <v>4.8828125E-2</v>
      </c>
      <c r="J20" s="38">
        <f t="shared" si="9"/>
        <v>53597886.890842371</v>
      </c>
      <c r="K20" s="34">
        <f t="shared" si="0"/>
        <v>4035360699.9999909</v>
      </c>
      <c r="L20" s="40">
        <f t="shared" si="1"/>
        <v>53597886.890842371</v>
      </c>
      <c r="M20" s="11">
        <f t="shared" si="2"/>
        <v>137.55395190345092</v>
      </c>
      <c r="N20" s="64">
        <f t="shared" si="7"/>
        <v>623.36967097980596</v>
      </c>
      <c r="O20" s="55">
        <f t="shared" si="3"/>
        <v>760.92362288325694</v>
      </c>
      <c r="P20" s="13">
        <f t="shared" si="8"/>
        <v>2903.0220909191544</v>
      </c>
      <c r="Q20" s="15">
        <f t="shared" si="4"/>
        <v>0.262114306764484</v>
      </c>
      <c r="R20" s="75"/>
      <c r="S20" s="47"/>
      <c r="T20" s="47"/>
    </row>
    <row r="21" spans="5:20" x14ac:dyDescent="0.25">
      <c r="E21" s="47"/>
      <c r="F21" s="47"/>
      <c r="G21" s="47"/>
      <c r="H21" s="6">
        <f t="shared" si="5"/>
        <v>2052</v>
      </c>
      <c r="I21" s="32">
        <f t="shared" si="6"/>
        <v>2.44140625E-2</v>
      </c>
      <c r="J21" s="38">
        <f t="shared" si="9"/>
        <v>72195559.926884443</v>
      </c>
      <c r="K21" s="34">
        <f t="shared" si="0"/>
        <v>28247524899.999928</v>
      </c>
      <c r="L21" s="40">
        <f t="shared" si="1"/>
        <v>72195559.926884443</v>
      </c>
      <c r="M21" s="11">
        <f t="shared" si="2"/>
        <v>92.641568109302881</v>
      </c>
      <c r="N21" s="64">
        <f t="shared" si="7"/>
        <v>981.15358809845873</v>
      </c>
      <c r="O21" s="55">
        <f t="shared" si="3"/>
        <v>1073.7951562077617</v>
      </c>
      <c r="P21" s="13">
        <f t="shared" si="8"/>
        <v>3488.9447098087903</v>
      </c>
      <c r="Q21" s="15">
        <f t="shared" si="4"/>
        <v>0.30777075749836413</v>
      </c>
      <c r="R21" s="75"/>
      <c r="S21" s="47"/>
      <c r="T21" s="47"/>
    </row>
    <row r="22" spans="5:20" ht="15.75" thickBot="1" x14ac:dyDescent="0.3">
      <c r="E22" s="47"/>
      <c r="F22" s="47"/>
      <c r="G22" s="47"/>
      <c r="H22" s="7">
        <f t="shared" si="5"/>
        <v>2056</v>
      </c>
      <c r="I22" s="33">
        <f t="shared" si="6"/>
        <v>1.220703125E-2</v>
      </c>
      <c r="J22" s="39">
        <f t="shared" si="9"/>
        <v>97246350.099054158</v>
      </c>
      <c r="K22" s="35">
        <f t="shared" si="0"/>
        <v>197732674299.99945</v>
      </c>
      <c r="L22" s="41">
        <f t="shared" si="1"/>
        <v>97246350.099054158</v>
      </c>
      <c r="M22" s="12">
        <f t="shared" si="2"/>
        <v>62.393410170975187</v>
      </c>
      <c r="N22" s="65">
        <f t="shared" si="7"/>
        <v>1544.2880978238438</v>
      </c>
      <c r="O22" s="56">
        <f t="shared" si="3"/>
        <v>1606.681507994819</v>
      </c>
      <c r="P22" s="14">
        <f t="shared" si="8"/>
        <v>4193.1252353124928</v>
      </c>
      <c r="Q22" s="16">
        <f t="shared" si="4"/>
        <v>0.38317040818721959</v>
      </c>
      <c r="R22" s="75"/>
      <c r="S22" s="47"/>
      <c r="T22" s="47"/>
    </row>
    <row r="23" spans="5:20" hidden="1" x14ac:dyDescent="0.25">
      <c r="E23" s="47"/>
      <c r="F23" s="47"/>
      <c r="G23" s="47"/>
      <c r="H23" s="17">
        <f t="shared" si="5"/>
        <v>2060</v>
      </c>
      <c r="I23" s="42">
        <f t="shared" si="6"/>
        <v>6.103515625E-3</v>
      </c>
      <c r="J23" s="37">
        <f t="shared" si="9"/>
        <v>130989393.49130575</v>
      </c>
      <c r="K23" s="36">
        <f t="shared" si="0"/>
        <v>1384128720099.9956</v>
      </c>
      <c r="L23" s="43">
        <f t="shared" si="1"/>
        <v>130989393.49130575</v>
      </c>
      <c r="M23" s="19">
        <f t="shared" si="2"/>
        <v>42.021499767474552</v>
      </c>
      <c r="N23" s="54"/>
      <c r="O23" s="54"/>
      <c r="P23" s="20">
        <f t="shared" si="8"/>
        <v>5039.4318917074606</v>
      </c>
      <c r="Q23" s="21">
        <f t="shared" ref="Q23:Q32" si="10">M23/P23</f>
        <v>8.338539079498667E-3</v>
      </c>
      <c r="R23" s="47"/>
      <c r="S23" s="47"/>
      <c r="T23" s="47"/>
    </row>
    <row r="24" spans="5:20" hidden="1" x14ac:dyDescent="0.25">
      <c r="E24" s="47"/>
      <c r="F24" s="47"/>
      <c r="G24" s="47"/>
      <c r="H24" s="6">
        <f t="shared" si="5"/>
        <v>2064</v>
      </c>
      <c r="I24" s="32">
        <f t="shared" si="6"/>
        <v>3.0517578125E-3</v>
      </c>
      <c r="J24" s="38">
        <f t="shared" si="9"/>
        <v>176440773.25002882</v>
      </c>
      <c r="K24" s="34">
        <f t="shared" si="0"/>
        <v>9688901040699.9668</v>
      </c>
      <c r="L24" s="40">
        <f t="shared" si="1"/>
        <v>176440773.25002882</v>
      </c>
      <c r="M24" s="11">
        <f t="shared" si="2"/>
        <v>28.301168951481667</v>
      </c>
      <c r="N24" s="55"/>
      <c r="O24" s="55"/>
      <c r="P24" s="13">
        <f t="shared" si="8"/>
        <v>6056.5502735969685</v>
      </c>
      <c r="Q24" s="15">
        <f t="shared" si="10"/>
        <v>4.6728199507991008E-3</v>
      </c>
      <c r="R24" s="47"/>
      <c r="S24" s="47"/>
      <c r="T24" s="47"/>
    </row>
    <row r="25" spans="5:20" hidden="1" x14ac:dyDescent="0.25">
      <c r="E25" s="47"/>
      <c r="F25" s="47"/>
      <c r="G25" s="47"/>
      <c r="H25" s="6">
        <f t="shared" si="5"/>
        <v>2068</v>
      </c>
      <c r="I25" s="32">
        <f t="shared" si="6"/>
        <v>1.52587890625E-3</v>
      </c>
      <c r="J25" s="38">
        <f t="shared" si="9"/>
        <v>237663108.70913672</v>
      </c>
      <c r="K25" s="34">
        <f t="shared" si="0"/>
        <v>67822307284899.758</v>
      </c>
      <c r="L25" s="40">
        <f t="shared" si="1"/>
        <v>237663108.70913672</v>
      </c>
      <c r="M25" s="11">
        <f t="shared" si="2"/>
        <v>19.060627737048687</v>
      </c>
      <c r="N25" s="55"/>
      <c r="O25" s="55"/>
      <c r="P25" s="13">
        <f t="shared" si="8"/>
        <v>7278.9556451727312</v>
      </c>
      <c r="Q25" s="15">
        <f t="shared" si="10"/>
        <v>2.6185937469875012E-3</v>
      </c>
      <c r="R25" s="47"/>
      <c r="S25" s="47"/>
      <c r="T25" s="47"/>
    </row>
    <row r="26" spans="5:20" hidden="1" x14ac:dyDescent="0.25">
      <c r="E26" s="47"/>
      <c r="F26" s="47"/>
      <c r="G26" s="47"/>
      <c r="H26" s="6">
        <f t="shared" si="5"/>
        <v>2072</v>
      </c>
      <c r="I26" s="32">
        <f t="shared" si="6"/>
        <v>7.62939453125E-4</v>
      </c>
      <c r="J26" s="38">
        <f t="shared" si="9"/>
        <v>320128687.94929588</v>
      </c>
      <c r="K26" s="34">
        <f t="shared" si="0"/>
        <v>474756150994298.13</v>
      </c>
      <c r="L26" s="40">
        <f t="shared" si="1"/>
        <v>320128687.94929588</v>
      </c>
      <c r="M26" s="11">
        <f t="shared" si="2"/>
        <v>12.837191649333947</v>
      </c>
      <c r="N26" s="55"/>
      <c r="O26" s="55"/>
      <c r="P26" s="13">
        <f t="shared" si="8"/>
        <v>8748.0814805365098</v>
      </c>
      <c r="Q26" s="15">
        <f t="shared" si="10"/>
        <v>1.4674293647007339E-3</v>
      </c>
      <c r="R26" s="47"/>
      <c r="S26" s="47"/>
      <c r="T26" s="47"/>
    </row>
    <row r="27" spans="5:20" hidden="1" x14ac:dyDescent="0.25">
      <c r="E27" s="47"/>
      <c r="F27" s="47"/>
      <c r="G27" s="47"/>
      <c r="H27" s="6">
        <f t="shared" si="5"/>
        <v>2076</v>
      </c>
      <c r="I27" s="32">
        <f t="shared" si="6"/>
        <v>3.814697265625E-4</v>
      </c>
      <c r="J27" s="38">
        <f t="shared" si="9"/>
        <v>431208601.97768599</v>
      </c>
      <c r="K27" s="34">
        <f t="shared" si="0"/>
        <v>3323293056960085.5</v>
      </c>
      <c r="L27" s="40">
        <f t="shared" si="1"/>
        <v>431208601.97768599</v>
      </c>
      <c r="M27" s="11">
        <f t="shared" si="2"/>
        <v>8.6457535247601225</v>
      </c>
      <c r="N27" s="55"/>
      <c r="O27" s="55"/>
      <c r="P27" s="13">
        <f t="shared" si="8"/>
        <v>10513.723852797266</v>
      </c>
      <c r="Q27" s="15">
        <f t="shared" si="10"/>
        <v>8.2233028428455881E-4</v>
      </c>
      <c r="R27" s="47"/>
      <c r="S27" s="47"/>
      <c r="T27" s="47"/>
    </row>
    <row r="28" spans="5:20" hidden="1" x14ac:dyDescent="0.25">
      <c r="E28" s="47"/>
      <c r="F28" s="47"/>
      <c r="G28" s="47"/>
      <c r="H28" s="6">
        <f t="shared" si="5"/>
        <v>2080</v>
      </c>
      <c r="I28" s="32">
        <f t="shared" si="6"/>
        <v>1.9073486328125E-4</v>
      </c>
      <c r="J28" s="38">
        <f t="shared" si="9"/>
        <v>580831601.22469544</v>
      </c>
      <c r="K28" s="34">
        <f t="shared" si="0"/>
        <v>2.3263051398720596E+16</v>
      </c>
      <c r="L28" s="40">
        <f t="shared" si="1"/>
        <v>580831601.22469544</v>
      </c>
      <c r="M28" s="11">
        <f t="shared" si="2"/>
        <v>5.8228509827365862</v>
      </c>
      <c r="N28" s="55"/>
      <c r="O28" s="55"/>
      <c r="P28" s="13">
        <f t="shared" si="8"/>
        <v>12635.72927376289</v>
      </c>
      <c r="Q28" s="15">
        <f t="shared" si="10"/>
        <v>4.6082429091190517E-4</v>
      </c>
      <c r="R28" s="47"/>
      <c r="S28" s="47"/>
      <c r="T28" s="47"/>
    </row>
    <row r="29" spans="5:20" hidden="1" x14ac:dyDescent="0.25">
      <c r="E29" s="47"/>
      <c r="F29" s="47"/>
      <c r="G29" s="47"/>
      <c r="H29" s="6">
        <f t="shared" si="5"/>
        <v>2084</v>
      </c>
      <c r="I29" s="32">
        <f t="shared" si="6"/>
        <v>9.5367431640625E-5</v>
      </c>
      <c r="J29" s="38">
        <f t="shared" si="9"/>
        <v>782371565.48816133</v>
      </c>
      <c r="K29" s="34">
        <f t="shared" si="0"/>
        <v>1.6284135979104413E+17</v>
      </c>
      <c r="L29" s="40">
        <f t="shared" si="1"/>
        <v>782371565.48816133</v>
      </c>
      <c r="M29" s="11">
        <f t="shared" si="2"/>
        <v>3.9216470224435578</v>
      </c>
      <c r="N29" s="55"/>
      <c r="O29" s="55"/>
      <c r="P29" s="13">
        <f t="shared" si="8"/>
        <v>15186.023193613661</v>
      </c>
      <c r="Q29" s="15">
        <f t="shared" si="10"/>
        <v>2.5824055267430185E-4</v>
      </c>
      <c r="R29" s="47"/>
      <c r="S29" s="47"/>
      <c r="T29" s="47"/>
    </row>
    <row r="30" spans="5:20" hidden="1" x14ac:dyDescent="0.25">
      <c r="E30" s="47"/>
      <c r="F30" s="47"/>
      <c r="G30" s="47"/>
      <c r="H30" s="6">
        <f t="shared" si="5"/>
        <v>2088</v>
      </c>
      <c r="I30" s="32">
        <f t="shared" si="6"/>
        <v>4.76837158203125E-5</v>
      </c>
      <c r="J30" s="38">
        <f t="shared" si="9"/>
        <v>1053842912.8059832</v>
      </c>
      <c r="K30" s="34">
        <f t="shared" si="0"/>
        <v>1.1398895185373085E+18</v>
      </c>
      <c r="L30" s="40">
        <f t="shared" si="1"/>
        <v>1053842912.8059832</v>
      </c>
      <c r="M30" s="11">
        <f t="shared" si="2"/>
        <v>2.6412002323666797</v>
      </c>
      <c r="N30" s="55"/>
      <c r="O30" s="55"/>
      <c r="P30" s="13">
        <f t="shared" si="8"/>
        <v>18251.047916626925</v>
      </c>
      <c r="Q30" s="15">
        <f t="shared" si="10"/>
        <v>1.4471499085597788E-4</v>
      </c>
      <c r="R30" s="47"/>
      <c r="S30" s="47"/>
      <c r="T30" s="47"/>
    </row>
    <row r="31" spans="5:20" hidden="1" x14ac:dyDescent="0.25">
      <c r="E31" s="47"/>
      <c r="F31" s="47"/>
      <c r="G31" s="47"/>
      <c r="H31" s="6">
        <f t="shared" si="5"/>
        <v>2092</v>
      </c>
      <c r="I31" s="32">
        <f t="shared" si="6"/>
        <v>2.384185791015625E-5</v>
      </c>
      <c r="J31" s="38">
        <f t="shared" si="9"/>
        <v>1419510797.5050817</v>
      </c>
      <c r="K31" s="34">
        <f t="shared" si="0"/>
        <v>7.9792266297611571E+18</v>
      </c>
      <c r="L31" s="40">
        <f t="shared" si="1"/>
        <v>1419510797.5050817</v>
      </c>
      <c r="M31" s="11">
        <f t="shared" si="2"/>
        <v>1.7788288001267223</v>
      </c>
      <c r="N31" s="55"/>
      <c r="O31" s="55"/>
      <c r="P31" s="13">
        <f t="shared" si="8"/>
        <v>21934.692566194317</v>
      </c>
      <c r="Q31" s="15">
        <f t="shared" si="10"/>
        <v>8.1096591381829897E-5</v>
      </c>
      <c r="R31" s="47"/>
      <c r="S31" s="47"/>
      <c r="T31" s="47"/>
    </row>
    <row r="32" spans="5:20" ht="15.75" hidden="1" thickBot="1" x14ac:dyDescent="0.3">
      <c r="E32" s="47"/>
      <c r="F32" s="47"/>
      <c r="G32" s="47"/>
      <c r="H32" s="49">
        <f t="shared" si="5"/>
        <v>2096</v>
      </c>
      <c r="I32" s="50">
        <f t="shared" si="6"/>
        <v>1.1920928955078125E-5</v>
      </c>
      <c r="J32" s="39">
        <f t="shared" si="9"/>
        <v>1912060023.1284041</v>
      </c>
      <c r="K32" s="35">
        <f t="shared" si="0"/>
        <v>5.5854586408328086E+19</v>
      </c>
      <c r="L32" s="41">
        <f t="shared" si="1"/>
        <v>1912060023.1284041</v>
      </c>
      <c r="M32" s="12">
        <f t="shared" si="2"/>
        <v>1.1980280258134475</v>
      </c>
      <c r="N32" s="56"/>
      <c r="O32" s="56"/>
      <c r="P32" s="14">
        <f t="shared" si="8"/>
        <v>26361.814410401294</v>
      </c>
      <c r="Q32" s="16">
        <f t="shared" si="10"/>
        <v>4.5445583037742451E-5</v>
      </c>
      <c r="R32" s="47"/>
      <c r="S32" s="47"/>
      <c r="T32" s="47"/>
    </row>
    <row r="33" spans="5:20" x14ac:dyDescent="0.25">
      <c r="E33" s="47"/>
      <c r="F33" s="47"/>
      <c r="G33" s="47"/>
      <c r="H33" s="47"/>
      <c r="I33" s="44"/>
      <c r="J33" s="45"/>
      <c r="K33" s="45"/>
      <c r="L33" s="45"/>
      <c r="M33" s="46"/>
      <c r="N33" s="46"/>
      <c r="O33" s="46"/>
      <c r="P33" s="47"/>
      <c r="Q33" s="47"/>
      <c r="R33" s="47"/>
      <c r="S33" s="47"/>
      <c r="T33" s="47"/>
    </row>
    <row r="34" spans="5:20" x14ac:dyDescent="0.25">
      <c r="E34" s="47"/>
      <c r="F34" s="47"/>
      <c r="G34" s="47"/>
      <c r="H34" s="47"/>
      <c r="I34" s="44"/>
      <c r="J34" s="45"/>
      <c r="K34" s="45"/>
      <c r="L34" s="45"/>
      <c r="M34" s="46"/>
      <c r="N34" s="46"/>
      <c r="O34" s="46"/>
      <c r="P34" s="47"/>
      <c r="Q34" s="47"/>
      <c r="R34" s="47"/>
      <c r="S34" s="47"/>
      <c r="T34" s="47"/>
    </row>
    <row r="35" spans="5:20" x14ac:dyDescent="0.25">
      <c r="E35" s="47"/>
      <c r="F35" s="47"/>
      <c r="G35" s="47"/>
      <c r="H35" s="47"/>
      <c r="I35" s="44"/>
      <c r="J35" s="45"/>
      <c r="K35" s="45"/>
      <c r="L35" s="45"/>
      <c r="M35" s="46"/>
      <c r="N35" s="46"/>
      <c r="O35" s="46"/>
      <c r="P35" s="47"/>
      <c r="Q35" s="47"/>
      <c r="R35" s="47"/>
      <c r="S35" s="47"/>
      <c r="T35" s="47"/>
    </row>
    <row r="36" spans="5:20" x14ac:dyDescent="0.25"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</row>
    <row r="37" spans="5:20" x14ac:dyDescent="0.25"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</row>
    <row r="38" spans="5:20" x14ac:dyDescent="0.25"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</row>
    <row r="39" spans="5:20" x14ac:dyDescent="0.25"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</row>
    <row r="40" spans="5:20" x14ac:dyDescent="0.25"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</row>
    <row r="41" spans="5:20" x14ac:dyDescent="0.25"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</row>
    <row r="47" spans="5:20" x14ac:dyDescent="0.25">
      <c r="J47" s="51"/>
      <c r="K47" s="51"/>
      <c r="L47" s="52"/>
      <c r="M47" s="52"/>
      <c r="N47" s="52"/>
      <c r="O47" s="52"/>
      <c r="P47" s="52"/>
      <c r="Q47" s="52"/>
      <c r="R47" s="52"/>
      <c r="S47" s="52"/>
    </row>
    <row r="48" spans="5:20" x14ac:dyDescent="0.25">
      <c r="J48" s="51"/>
      <c r="K48" s="51"/>
      <c r="L48" s="52"/>
      <c r="M48" s="52"/>
      <c r="N48" s="52"/>
      <c r="O48" s="52"/>
      <c r="P48" s="52"/>
      <c r="Q48" s="52"/>
      <c r="R48" s="52"/>
      <c r="S48" s="52"/>
    </row>
    <row r="49" spans="10:19" x14ac:dyDescent="0.25">
      <c r="J49" s="51"/>
      <c r="K49" s="51"/>
      <c r="L49" s="52"/>
      <c r="M49" s="52"/>
      <c r="N49" s="52"/>
      <c r="O49" s="52"/>
      <c r="P49" s="52"/>
      <c r="Q49" s="52"/>
      <c r="R49" s="52"/>
      <c r="S49" s="52"/>
    </row>
    <row r="50" spans="10:19" x14ac:dyDescent="0.25">
      <c r="J50" s="51"/>
      <c r="K50" s="51"/>
      <c r="L50" s="52"/>
      <c r="M50" s="52"/>
      <c r="N50" s="52"/>
      <c r="O50" s="52"/>
      <c r="P50" s="52"/>
      <c r="Q50" s="52"/>
      <c r="R50" s="52"/>
      <c r="S50" s="52"/>
    </row>
    <row r="51" spans="10:19" x14ac:dyDescent="0.25">
      <c r="J51" s="51"/>
      <c r="K51" s="51"/>
      <c r="L51" s="52"/>
      <c r="M51" s="52"/>
      <c r="N51" s="52"/>
      <c r="O51" s="52"/>
      <c r="P51" s="52"/>
      <c r="Q51" s="52"/>
      <c r="R51" s="52"/>
      <c r="S51" s="52"/>
    </row>
    <row r="52" spans="10:19" x14ac:dyDescent="0.25">
      <c r="J52" s="51"/>
      <c r="K52" s="53"/>
      <c r="L52" s="52"/>
      <c r="M52" s="52"/>
      <c r="N52" s="52"/>
      <c r="O52" s="52"/>
      <c r="P52" s="52"/>
      <c r="Q52" s="52"/>
      <c r="R52" s="52"/>
      <c r="S52" s="51"/>
    </row>
    <row r="53" spans="10:19" x14ac:dyDescent="0.25">
      <c r="J53" s="51"/>
      <c r="K53" s="51"/>
      <c r="L53" s="52"/>
      <c r="M53" s="52"/>
      <c r="N53" s="52"/>
      <c r="O53" s="52"/>
      <c r="P53" s="51"/>
      <c r="Q53" s="52"/>
      <c r="R53" s="52"/>
      <c r="S53" s="51"/>
    </row>
    <row r="54" spans="10:19" x14ac:dyDescent="0.25">
      <c r="J54" s="51"/>
      <c r="K54" s="51"/>
      <c r="L54" s="52"/>
      <c r="M54" s="52"/>
      <c r="N54" s="52"/>
      <c r="O54" s="52"/>
      <c r="P54" s="52"/>
      <c r="Q54" s="52"/>
      <c r="R54" s="52"/>
      <c r="S54" s="52"/>
    </row>
    <row r="55" spans="10:19" x14ac:dyDescent="0.25">
      <c r="J55" s="51"/>
      <c r="K55" s="51"/>
      <c r="L55" s="52"/>
      <c r="M55" s="52"/>
      <c r="N55" s="52"/>
      <c r="O55" s="52"/>
      <c r="P55" s="52"/>
      <c r="Q55" s="52"/>
      <c r="R55" s="52"/>
      <c r="S55" s="52"/>
    </row>
    <row r="56" spans="10:19" x14ac:dyDescent="0.25">
      <c r="J56" s="51"/>
      <c r="K56" s="51"/>
      <c r="L56" s="52"/>
      <c r="M56" s="52"/>
      <c r="N56" s="52"/>
      <c r="O56" s="52"/>
      <c r="P56" s="51"/>
      <c r="Q56" s="51"/>
      <c r="R56" s="52"/>
      <c r="S56" s="52"/>
    </row>
    <row r="57" spans="10:19" x14ac:dyDescent="0.25">
      <c r="J57" s="51"/>
      <c r="K57" s="51"/>
      <c r="L57" s="52"/>
      <c r="M57" s="51"/>
      <c r="N57" s="51"/>
      <c r="O57" s="51"/>
      <c r="P57" s="51"/>
      <c r="Q57" s="51"/>
      <c r="R57" s="52"/>
      <c r="S57" s="51"/>
    </row>
    <row r="58" spans="10:19" x14ac:dyDescent="0.25">
      <c r="J58" s="51"/>
      <c r="K58" s="51"/>
      <c r="L58" s="52"/>
      <c r="M58" s="52"/>
      <c r="N58" s="52"/>
      <c r="O58" s="52"/>
      <c r="P58" s="52"/>
      <c r="Q58" s="52"/>
      <c r="R58" s="51"/>
      <c r="S58" s="51"/>
    </row>
    <row r="59" spans="10:19" x14ac:dyDescent="0.25">
      <c r="J59" s="51"/>
      <c r="K59" s="51"/>
      <c r="L59" s="52"/>
      <c r="M59" s="52"/>
      <c r="N59" s="52"/>
      <c r="O59" s="52"/>
      <c r="P59" s="52"/>
      <c r="Q59" s="52"/>
      <c r="R59" s="52"/>
      <c r="S59" s="52"/>
    </row>
    <row r="60" spans="10:19" x14ac:dyDescent="0.25">
      <c r="J60" s="51"/>
      <c r="K60" s="51"/>
      <c r="L60" s="52"/>
      <c r="M60" s="52"/>
      <c r="N60" s="52"/>
      <c r="O60" s="52"/>
      <c r="P60" s="52"/>
      <c r="Q60" s="52"/>
      <c r="R60" s="52"/>
      <c r="S60" s="52"/>
    </row>
    <row r="61" spans="10:19" x14ac:dyDescent="0.25">
      <c r="J61" s="51"/>
      <c r="K61" s="51"/>
      <c r="L61" s="52"/>
      <c r="M61" s="52"/>
      <c r="N61" s="52"/>
      <c r="O61" s="52"/>
      <c r="P61" s="52"/>
      <c r="Q61" s="52"/>
      <c r="R61" s="52"/>
      <c r="S61" s="52"/>
    </row>
    <row r="62" spans="10:19" x14ac:dyDescent="0.25">
      <c r="J62" s="51"/>
      <c r="K62" s="51"/>
      <c r="L62" s="52"/>
      <c r="M62" s="52"/>
      <c r="N62" s="52"/>
      <c r="O62" s="52"/>
      <c r="P62" s="52"/>
      <c r="Q62" s="52"/>
      <c r="R62" s="52"/>
      <c r="S62" s="52"/>
    </row>
    <row r="63" spans="10:19" x14ac:dyDescent="0.25">
      <c r="J63" s="51"/>
      <c r="K63" s="51"/>
      <c r="L63" s="52"/>
      <c r="M63" s="52"/>
      <c r="N63" s="52"/>
      <c r="O63" s="52"/>
      <c r="P63" s="52"/>
      <c r="Q63" s="52"/>
      <c r="R63" s="52"/>
      <c r="S63" s="52"/>
    </row>
    <row r="64" spans="10:19" x14ac:dyDescent="0.25">
      <c r="J64" s="51"/>
      <c r="K64" s="51"/>
      <c r="L64" s="52"/>
      <c r="M64" s="52"/>
      <c r="N64" s="52"/>
      <c r="O64" s="52"/>
      <c r="P64" s="52"/>
      <c r="Q64" s="52"/>
      <c r="R64" s="52"/>
      <c r="S64" s="52"/>
    </row>
    <row r="65" spans="10:19" x14ac:dyDescent="0.25">
      <c r="J65" s="51"/>
      <c r="K65" s="51"/>
      <c r="L65" s="52"/>
      <c r="M65" s="52"/>
      <c r="N65" s="52"/>
      <c r="O65" s="52"/>
      <c r="P65" s="52"/>
      <c r="Q65" s="52"/>
      <c r="R65" s="52"/>
      <c r="S65" s="52"/>
    </row>
    <row r="66" spans="10:19" x14ac:dyDescent="0.25">
      <c r="J66" s="51"/>
      <c r="K66" s="51"/>
      <c r="L66" s="52"/>
      <c r="M66" s="52"/>
      <c r="N66" s="52"/>
      <c r="O66" s="52"/>
      <c r="P66" s="52"/>
      <c r="Q66" s="52"/>
      <c r="R66" s="52"/>
      <c r="S66" s="51"/>
    </row>
    <row r="67" spans="10:19" x14ac:dyDescent="0.25">
      <c r="J67" s="51"/>
      <c r="K67" s="51"/>
      <c r="L67" s="52"/>
      <c r="M67" s="52"/>
      <c r="N67" s="52"/>
      <c r="O67" s="52"/>
      <c r="P67" s="52"/>
      <c r="Q67" s="51"/>
      <c r="R67" s="52"/>
      <c r="S67" s="51"/>
    </row>
    <row r="68" spans="10:19" x14ac:dyDescent="0.25">
      <c r="J68" s="51"/>
      <c r="K68" s="51"/>
      <c r="L68" s="52"/>
      <c r="M68" s="51"/>
      <c r="N68" s="51"/>
      <c r="O68" s="51"/>
      <c r="P68" s="51"/>
      <c r="Q68" s="51"/>
      <c r="R68" s="52"/>
      <c r="S68" s="51"/>
    </row>
    <row r="69" spans="10:19" x14ac:dyDescent="0.25">
      <c r="J69" s="51"/>
      <c r="K69" s="51"/>
      <c r="L69" s="52"/>
      <c r="M69" s="52"/>
      <c r="N69" s="52"/>
      <c r="O69" s="52"/>
      <c r="P69" s="52"/>
      <c r="Q69" s="52"/>
      <c r="R69" s="52"/>
      <c r="S69" s="52"/>
    </row>
    <row r="70" spans="10:19" x14ac:dyDescent="0.25">
      <c r="J70" s="51"/>
      <c r="K70" s="51"/>
      <c r="L70" s="52"/>
      <c r="M70" s="52"/>
      <c r="N70" s="52"/>
      <c r="O70" s="52"/>
      <c r="P70" s="52"/>
      <c r="Q70" s="52"/>
      <c r="R70" s="52"/>
      <c r="S70" s="52"/>
    </row>
    <row r="71" spans="10:19" x14ac:dyDescent="0.25">
      <c r="J71" s="51"/>
      <c r="K71" s="53"/>
      <c r="L71" s="52"/>
      <c r="M71" s="52"/>
      <c r="N71" s="52"/>
      <c r="O71" s="52"/>
      <c r="P71" s="52"/>
      <c r="Q71" s="52"/>
      <c r="R71" s="52"/>
      <c r="S71" s="52"/>
    </row>
    <row r="72" spans="10:19" x14ac:dyDescent="0.25">
      <c r="J72" s="51"/>
      <c r="K72" s="51"/>
      <c r="L72" s="52"/>
      <c r="M72" s="52"/>
      <c r="N72" s="52"/>
      <c r="O72" s="52"/>
      <c r="P72" s="51"/>
      <c r="Q72" s="51"/>
      <c r="R72" s="51"/>
      <c r="S72" s="51"/>
    </row>
    <row r="73" spans="10:19" x14ac:dyDescent="0.25">
      <c r="J73" s="51"/>
      <c r="K73" s="51"/>
      <c r="L73" s="52"/>
      <c r="M73" s="52"/>
      <c r="N73" s="52"/>
      <c r="O73" s="52"/>
      <c r="P73" s="52"/>
      <c r="Q73" s="52"/>
      <c r="R73" s="52"/>
      <c r="S73" s="51"/>
    </row>
    <row r="74" spans="10:19" x14ac:dyDescent="0.25">
      <c r="J74" s="51"/>
      <c r="K74" s="51"/>
      <c r="L74" s="52"/>
      <c r="M74" s="52"/>
      <c r="N74" s="52"/>
      <c r="O74" s="52"/>
      <c r="P74" s="52"/>
      <c r="Q74" s="52"/>
      <c r="R74" s="52"/>
      <c r="S74" s="52"/>
    </row>
    <row r="75" spans="10:19" x14ac:dyDescent="0.25">
      <c r="J75" s="51"/>
      <c r="K75" s="51"/>
      <c r="L75" s="52"/>
      <c r="M75" s="51"/>
      <c r="N75" s="51"/>
      <c r="O75" s="51"/>
      <c r="P75" s="51"/>
      <c r="Q75" s="51"/>
      <c r="R75" s="52"/>
      <c r="S75" s="52"/>
    </row>
    <row r="76" spans="10:19" x14ac:dyDescent="0.25">
      <c r="J76" s="51"/>
      <c r="K76" s="51"/>
      <c r="L76" s="52"/>
      <c r="M76" s="52"/>
      <c r="N76" s="52"/>
      <c r="O76" s="52"/>
      <c r="P76" s="52"/>
      <c r="Q76" s="52"/>
      <c r="R76" s="52"/>
      <c r="S76" s="52"/>
    </row>
    <row r="77" spans="10:19" x14ac:dyDescent="0.25">
      <c r="J77" s="51"/>
      <c r="K77" s="51"/>
      <c r="L77" s="52"/>
      <c r="M77" s="52"/>
      <c r="N77" s="52"/>
      <c r="O77" s="52"/>
      <c r="P77" s="51"/>
      <c r="Q77" s="51"/>
      <c r="R77" s="52"/>
      <c r="S77" s="52"/>
    </row>
    <row r="78" spans="10:19" x14ac:dyDescent="0.25">
      <c r="J78" s="51"/>
      <c r="K78" s="51"/>
      <c r="L78" s="52"/>
      <c r="M78" s="52"/>
      <c r="N78" s="52"/>
      <c r="O78" s="52"/>
      <c r="P78" s="52"/>
      <c r="Q78" s="52"/>
      <c r="R78" s="52"/>
      <c r="S78" s="52"/>
    </row>
    <row r="79" spans="10:19" x14ac:dyDescent="0.25">
      <c r="J79" s="51"/>
      <c r="K79" s="51"/>
      <c r="L79" s="52"/>
      <c r="M79" s="52"/>
      <c r="N79" s="52"/>
      <c r="O79" s="52"/>
      <c r="P79" s="52"/>
      <c r="Q79" s="52"/>
      <c r="R79" s="52"/>
      <c r="S79" s="51"/>
    </row>
    <row r="80" spans="10:19" x14ac:dyDescent="0.25">
      <c r="J80" s="51"/>
      <c r="K80" s="51"/>
      <c r="L80" s="52"/>
      <c r="M80" s="52"/>
      <c r="N80" s="52"/>
      <c r="O80" s="52"/>
      <c r="P80" s="52"/>
      <c r="Q80" s="51"/>
      <c r="R80" s="51"/>
      <c r="S80" s="51"/>
    </row>
    <row r="81" spans="10:19" x14ac:dyDescent="0.25">
      <c r="J81" s="51"/>
      <c r="K81" s="51"/>
      <c r="L81" s="52"/>
      <c r="M81" s="52"/>
      <c r="N81" s="52"/>
      <c r="O81" s="52"/>
      <c r="P81" s="52"/>
      <c r="Q81" s="52"/>
      <c r="R81" s="52"/>
      <c r="S81" s="52"/>
    </row>
    <row r="82" spans="10:19" x14ac:dyDescent="0.25">
      <c r="J82" s="51"/>
      <c r="K82" s="51"/>
      <c r="L82" s="52"/>
      <c r="M82" s="52"/>
      <c r="N82" s="52"/>
      <c r="O82" s="52"/>
      <c r="P82" s="52"/>
      <c r="Q82" s="52"/>
      <c r="R82" s="52"/>
      <c r="S82" s="52"/>
    </row>
    <row r="83" spans="10:19" x14ac:dyDescent="0.25">
      <c r="J83" s="51"/>
      <c r="K83" s="51"/>
      <c r="L83" s="52"/>
      <c r="M83" s="52"/>
      <c r="N83" s="52"/>
      <c r="O83" s="52"/>
      <c r="P83" s="52"/>
      <c r="Q83" s="52"/>
      <c r="R83" s="52"/>
      <c r="S83" s="52"/>
    </row>
    <row r="84" spans="10:19" x14ac:dyDescent="0.25">
      <c r="J84" s="51"/>
      <c r="K84" s="51"/>
    </row>
  </sheetData>
  <mergeCells count="3">
    <mergeCell ref="H7:Q7"/>
    <mergeCell ref="R15:R22"/>
    <mergeCell ref="R10:R13"/>
  </mergeCells>
  <conditionalFormatting sqref="M8:O9">
    <cfRule type="colorScale" priority="5">
      <colorScale>
        <cfvo type="min"/>
        <cfvo type="max"/>
        <color rgb="FFFCFCFF"/>
        <color rgb="FF63BE7B"/>
      </colorScale>
    </cfRule>
  </conditionalFormatting>
  <conditionalFormatting sqref="M10:N22">
    <cfRule type="colorScale" priority="4">
      <colorScale>
        <cfvo type="min"/>
        <cfvo type="max"/>
        <color rgb="FFFCFCFF"/>
        <color rgb="FF63BE7B"/>
      </colorScale>
    </cfRule>
  </conditionalFormatting>
  <conditionalFormatting sqref="P10:P22">
    <cfRule type="colorScale" priority="3">
      <colorScale>
        <cfvo type="min"/>
        <cfvo type="max"/>
        <color rgb="FFFCFCFF"/>
        <color rgb="FFF8696B"/>
      </colorScale>
    </cfRule>
  </conditionalFormatting>
  <conditionalFormatting sqref="Q10:Q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:O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Visa</vt:lpstr>
      <vt:lpstr>VISA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psztorc</dc:creator>
  <cp:lastModifiedBy>psztorc</cp:lastModifiedBy>
  <dcterms:created xsi:type="dcterms:W3CDTF">2019-02-07T00:11:06Z</dcterms:created>
  <dcterms:modified xsi:type="dcterms:W3CDTF">2019-02-18T14:38:22Z</dcterms:modified>
</cp:coreProperties>
</file>